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omments2.xml" ContentType="application/vnd.openxmlformats-officedocument.spreadsheetml.comments+xml"/>
  <Override PartName="/xl/tables/table27.xml" ContentType="application/vnd.openxmlformats-officedocument.spreadsheetml.table+xml"/>
  <Override PartName="/xl/tables/table28.xml" ContentType="application/vnd.openxmlformats-officedocument.spreadsheetml.table+xml"/>
  <Override PartName="/xl/drawings/drawing4.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ohiodas-my.sharepoint.com/personal/50017147_id_ohio_gov/Documents/Documents/Management Logs/"/>
    </mc:Choice>
  </mc:AlternateContent>
  <xr:revisionPtr revIDLastSave="1" documentId="8_{8E0DF3B9-38F1-41A4-A4CA-44CE8A84CC8D}" xr6:coauthVersionLast="47" xr6:coauthVersionMax="47" xr10:uidLastSave="{F39EF982-1A17-41E3-87C3-664B0A706FFD}"/>
  <bookViews>
    <workbookView xWindow="33720" yWindow="-120" windowWidth="38640" windowHeight="21120" tabRatio="881" firstSheet="9" activeTab="12" xr2:uid="{00000000-000D-0000-FFFF-FFFF00000000}"/>
  </bookViews>
  <sheets>
    <sheet name="Reimbursable" sheetId="56" state="hidden" r:id="rId1"/>
    <sheet name="Direct" sheetId="57" state="hidden" r:id="rId2"/>
    <sheet name="Admin" sheetId="58" state="hidden" r:id="rId3"/>
    <sheet name="Invoice Summary" sheetId="55" state="hidden" r:id="rId4"/>
    <sheet name="Exp. Summary" sheetId="65" state="hidden" r:id="rId5"/>
    <sheet name="Budget Mod" sheetId="82" state="hidden" r:id="rId6"/>
    <sheet name="AER" sheetId="76" state="hidden" r:id="rId7"/>
    <sheet name="Revisions" sheetId="66" state="hidden" r:id="rId8"/>
    <sheet name="Instructions" sheetId="69" state="hidden" r:id="rId9"/>
    <sheet name="Cover Sheet" sheetId="67" r:id="rId10"/>
    <sheet name="Revenue" sheetId="68" r:id="rId11"/>
    <sheet name="Summary" sheetId="70" r:id="rId12"/>
    <sheet name="Reimb Costs" sheetId="25" r:id="rId13"/>
    <sheet name="Dir Salaries &amp; PR Costs" sheetId="14" r:id="rId14"/>
    <sheet name="Dir Occupancy &amp; Dep. " sheetId="71" r:id="rId15"/>
    <sheet name="Admin Costs" sheetId="74" r:id="rId16"/>
  </sheets>
  <definedNames>
    <definedName name="_xlnm.Print_Area" localSheetId="2">Admin!$A$1:$F$28</definedName>
    <definedName name="_xlnm.Print_Area" localSheetId="1">Direct!$A$1:$F$194</definedName>
    <definedName name="_xlnm.Print_Area" localSheetId="3">'Invoice Summary'!$A$1:$F$39</definedName>
    <definedName name="_xlnm.Print_Area" localSheetId="0">Reimbursable!$A$1:$F$29</definedName>
    <definedName name="_xlnm.Print_Area" localSheetId="11">Summary!$A$1:$E$32</definedName>
    <definedName name="_xlnm.Print_Titles" localSheetId="2">Admin!$1:$2</definedName>
    <definedName name="_xlnm.Print_Titles" localSheetId="14">'Dir Occupancy &amp; Dep. '!$1:$3</definedName>
    <definedName name="_xlnm.Print_Titles" localSheetId="1">Direct!$1:$2</definedName>
    <definedName name="_xlnm.Print_Titles" localSheetId="12">'Reimb Costs'!$1:$3</definedName>
    <definedName name="_xlnm.Print_Titles" localSheetId="0">Reimbursable!$1:$2</definedName>
    <definedName name="_xlnm.Print_Titles" localSheetId="10">Revenue!$1:$2</definedName>
    <definedName name="_xlnm.Print_Titles" localSheetId="11">Summary!$1:$2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25" l="1"/>
  <c r="D67" i="25"/>
  <c r="D68" i="25"/>
  <c r="D69" i="25"/>
  <c r="D70" i="25"/>
  <c r="D53" i="25"/>
  <c r="D54" i="25"/>
  <c r="D55" i="25"/>
  <c r="D56" i="25"/>
  <c r="D57" i="25"/>
  <c r="H17" i="25"/>
  <c r="H12" i="25"/>
  <c r="H13" i="25"/>
  <c r="H14" i="25"/>
  <c r="H15" i="25"/>
  <c r="H16" i="25"/>
  <c r="B9" i="68"/>
  <c r="E15" i="68"/>
  <c r="E19" i="68"/>
  <c r="H25" i="25"/>
  <c r="H26" i="25"/>
  <c r="H9" i="25"/>
  <c r="H10" i="25"/>
  <c r="H11" i="25"/>
  <c r="H18" i="25"/>
  <c r="H19" i="25"/>
  <c r="H23" i="25"/>
  <c r="H24" i="25"/>
  <c r="H7" i="25"/>
  <c r="H8" i="25"/>
  <c r="H20" i="25"/>
  <c r="H21" i="25"/>
  <c r="H22" i="25"/>
  <c r="H27" i="25"/>
  <c r="G28" i="25"/>
  <c r="H28" i="25" l="1"/>
  <c r="E25" i="71"/>
  <c r="D32" i="25"/>
  <c r="D33" i="25"/>
  <c r="D34" i="25"/>
  <c r="D35" i="25"/>
  <c r="D36" i="25"/>
  <c r="H28" i="71" l="1"/>
  <c r="G167" i="57" l="1"/>
  <c r="G168" i="57"/>
  <c r="G169" i="57"/>
  <c r="G170" i="57"/>
  <c r="G171" i="57"/>
  <c r="G172" i="57"/>
  <c r="G173" i="57"/>
  <c r="G174" i="57"/>
  <c r="G175" i="57"/>
  <c r="G176" i="57"/>
  <c r="G177" i="57"/>
  <c r="G178" i="57"/>
  <c r="G179" i="57"/>
  <c r="G180" i="57"/>
  <c r="G181" i="57"/>
  <c r="G182" i="57"/>
  <c r="G183" i="57"/>
  <c r="G184" i="57"/>
  <c r="G185" i="57"/>
  <c r="G186" i="57"/>
  <c r="G187" i="57"/>
  <c r="G188" i="57"/>
  <c r="G189" i="57"/>
  <c r="G190" i="57"/>
  <c r="G191" i="57"/>
  <c r="G192" i="57"/>
  <c r="G193" i="57"/>
  <c r="G194" i="57" l="1"/>
  <c r="E13" i="71"/>
  <c r="D18" i="55" l="1"/>
  <c r="E18" i="55" s="1"/>
  <c r="D77" i="25"/>
  <c r="D78" i="25"/>
  <c r="D76" i="25"/>
  <c r="D65" i="25"/>
  <c r="D71" i="25"/>
  <c r="D72" i="25"/>
  <c r="D50" i="25"/>
  <c r="D51" i="25"/>
  <c r="D52" i="25"/>
  <c r="D58" i="25"/>
  <c r="D59" i="25"/>
  <c r="D60" i="25"/>
  <c r="D61" i="25"/>
  <c r="D49" i="25"/>
  <c r="D73" i="25" l="1"/>
  <c r="D79" i="25"/>
  <c r="D62" i="25"/>
  <c r="I28" i="71"/>
  <c r="K28" i="71" s="1"/>
  <c r="H29" i="71"/>
  <c r="I29" i="71"/>
  <c r="K29" i="71" s="1"/>
  <c r="L29" i="71" s="1"/>
  <c r="H30" i="71"/>
  <c r="I30" i="71"/>
  <c r="K30" i="71" s="1"/>
  <c r="L30" i="71" s="1"/>
  <c r="L28" i="71" l="1"/>
  <c r="L31" i="71" s="1"/>
  <c r="K31" i="71"/>
  <c r="C162" i="76"/>
  <c r="C23" i="76"/>
  <c r="E191" i="82"/>
  <c r="B106" i="65" l="1"/>
  <c r="B102" i="65"/>
  <c r="B46" i="65"/>
  <c r="B88" i="76"/>
  <c r="E88" i="76" s="1"/>
  <c r="F2" i="74"/>
  <c r="E2" i="74"/>
  <c r="C2" i="74"/>
  <c r="A2" i="74"/>
  <c r="D24" i="71"/>
  <c r="D23" i="71"/>
  <c r="D22" i="71"/>
  <c r="D17" i="71"/>
  <c r="E17" i="71" s="1"/>
  <c r="D16" i="71"/>
  <c r="E16" i="71" s="1"/>
  <c r="D15" i="71"/>
  <c r="E15" i="71" s="1"/>
  <c r="D14" i="71"/>
  <c r="E14" i="71" s="1"/>
  <c r="D12" i="71"/>
  <c r="D9" i="71"/>
  <c r="E9" i="71" s="1"/>
  <c r="G9" i="71" s="1"/>
  <c r="D6" i="71"/>
  <c r="E6" i="71" s="1"/>
  <c r="F2" i="71"/>
  <c r="E2" i="71"/>
  <c r="B2" i="71"/>
  <c r="A2" i="71"/>
  <c r="O150" i="14"/>
  <c r="N150" i="14"/>
  <c r="M150" i="14"/>
  <c r="L150" i="14"/>
  <c r="K150" i="14"/>
  <c r="J150" i="14"/>
  <c r="I150" i="14"/>
  <c r="B164" i="82" s="1"/>
  <c r="F164" i="82" s="1"/>
  <c r="H150" i="14"/>
  <c r="B165" i="82" s="1"/>
  <c r="F165" i="82" s="1"/>
  <c r="B173" i="65" s="1"/>
  <c r="P149" i="14"/>
  <c r="G149" i="14"/>
  <c r="B160" i="82" s="1"/>
  <c r="P148" i="14"/>
  <c r="G148" i="14"/>
  <c r="B159" i="82" s="1"/>
  <c r="P147" i="14"/>
  <c r="G147" i="14"/>
  <c r="B158" i="82" s="1"/>
  <c r="P146" i="14"/>
  <c r="G146" i="14"/>
  <c r="B157" i="82" s="1"/>
  <c r="P145" i="14"/>
  <c r="Q145" i="14" s="1"/>
  <c r="G145" i="14"/>
  <c r="B156" i="82" s="1"/>
  <c r="P144" i="14"/>
  <c r="G144" i="14"/>
  <c r="B155" i="82" s="1"/>
  <c r="P143" i="14"/>
  <c r="G143" i="14"/>
  <c r="B154" i="82" s="1"/>
  <c r="P142" i="14"/>
  <c r="G142" i="14"/>
  <c r="B153" i="82" s="1"/>
  <c r="P141" i="14"/>
  <c r="Q141" i="14" s="1"/>
  <c r="G141" i="14"/>
  <c r="B152" i="82" s="1"/>
  <c r="P140" i="14"/>
  <c r="G140" i="14"/>
  <c r="B151" i="82" s="1"/>
  <c r="P139" i="14"/>
  <c r="G139" i="14"/>
  <c r="B150" i="82" s="1"/>
  <c r="P138" i="14"/>
  <c r="G138" i="14"/>
  <c r="B149" i="82" s="1"/>
  <c r="P137" i="14"/>
  <c r="Q137" i="14" s="1"/>
  <c r="G137" i="14"/>
  <c r="B148" i="82" s="1"/>
  <c r="P136" i="14"/>
  <c r="G136" i="14"/>
  <c r="B147" i="82" s="1"/>
  <c r="P135" i="14"/>
  <c r="G135" i="14"/>
  <c r="B146" i="82" s="1"/>
  <c r="P134" i="14"/>
  <c r="G134" i="14"/>
  <c r="B145" i="82" s="1"/>
  <c r="P133" i="14"/>
  <c r="G133" i="14"/>
  <c r="B144" i="82" s="1"/>
  <c r="P132" i="14"/>
  <c r="Q132" i="14" s="1"/>
  <c r="G132" i="14"/>
  <c r="B143" i="82" s="1"/>
  <c r="P131" i="14"/>
  <c r="Q131" i="14" s="1"/>
  <c r="G131" i="14"/>
  <c r="B142" i="82" s="1"/>
  <c r="P130" i="14"/>
  <c r="Q130" i="14" s="1"/>
  <c r="G130" i="14"/>
  <c r="B141" i="82" s="1"/>
  <c r="P129" i="14"/>
  <c r="G129" i="14"/>
  <c r="B140" i="82" s="1"/>
  <c r="P128" i="14"/>
  <c r="Q128" i="14" s="1"/>
  <c r="G128" i="14"/>
  <c r="B139" i="82" s="1"/>
  <c r="P127" i="14"/>
  <c r="Q127" i="14" s="1"/>
  <c r="G127" i="14"/>
  <c r="B138" i="82" s="1"/>
  <c r="P126" i="14"/>
  <c r="Q126" i="14" s="1"/>
  <c r="G126" i="14"/>
  <c r="B137" i="82" s="1"/>
  <c r="P125" i="14"/>
  <c r="G125" i="14"/>
  <c r="B136" i="82" s="1"/>
  <c r="P124" i="14"/>
  <c r="Q124" i="14" s="1"/>
  <c r="G124" i="14"/>
  <c r="B135" i="82" s="1"/>
  <c r="P123" i="14"/>
  <c r="Q123" i="14" s="1"/>
  <c r="G123" i="14"/>
  <c r="B134" i="82" s="1"/>
  <c r="P122" i="14"/>
  <c r="Q122" i="14" s="1"/>
  <c r="G122" i="14"/>
  <c r="B133" i="82" s="1"/>
  <c r="P121" i="14"/>
  <c r="G121" i="14"/>
  <c r="B132" i="82" s="1"/>
  <c r="P120" i="14"/>
  <c r="Q120" i="14" s="1"/>
  <c r="G120" i="14"/>
  <c r="B131" i="82" s="1"/>
  <c r="P119" i="14"/>
  <c r="Q119" i="14" s="1"/>
  <c r="G119" i="14"/>
  <c r="B130" i="82" s="1"/>
  <c r="Q118" i="14"/>
  <c r="P118" i="14"/>
  <c r="G118" i="14"/>
  <c r="B129" i="82" s="1"/>
  <c r="P117" i="14"/>
  <c r="G117" i="14"/>
  <c r="B128" i="82" s="1"/>
  <c r="P116" i="14"/>
  <c r="G116" i="14"/>
  <c r="B127" i="82" s="1"/>
  <c r="P115" i="14"/>
  <c r="G115" i="14"/>
  <c r="B126" i="82" s="1"/>
  <c r="P114" i="14"/>
  <c r="Q114" i="14" s="1"/>
  <c r="G114" i="14"/>
  <c r="B125" i="82" s="1"/>
  <c r="P113" i="14"/>
  <c r="G113" i="14"/>
  <c r="B124" i="82" s="1"/>
  <c r="P112" i="14"/>
  <c r="G112" i="14"/>
  <c r="B123" i="82" s="1"/>
  <c r="P111" i="14"/>
  <c r="G111" i="14"/>
  <c r="B122" i="82" s="1"/>
  <c r="P110" i="14"/>
  <c r="Q110" i="14" s="1"/>
  <c r="G110" i="14"/>
  <c r="B121" i="82" s="1"/>
  <c r="P109" i="14"/>
  <c r="G109" i="14"/>
  <c r="B120" i="82" s="1"/>
  <c r="P108" i="14"/>
  <c r="G108" i="14"/>
  <c r="B119" i="82" s="1"/>
  <c r="P107" i="14"/>
  <c r="G107" i="14"/>
  <c r="B118" i="82" s="1"/>
  <c r="P106" i="14"/>
  <c r="Q106" i="14" s="1"/>
  <c r="G106" i="14"/>
  <c r="B117" i="82" s="1"/>
  <c r="P105" i="14"/>
  <c r="G105" i="14"/>
  <c r="B116" i="82" s="1"/>
  <c r="P104" i="14"/>
  <c r="G104" i="14"/>
  <c r="B115" i="82" s="1"/>
  <c r="P103" i="14"/>
  <c r="G103" i="14"/>
  <c r="B114" i="82" s="1"/>
  <c r="P102" i="14"/>
  <c r="G102" i="14"/>
  <c r="B113" i="82" s="1"/>
  <c r="P101" i="14"/>
  <c r="Q101" i="14" s="1"/>
  <c r="G101" i="14"/>
  <c r="B112" i="82" s="1"/>
  <c r="P100" i="14"/>
  <c r="Q100" i="14" s="1"/>
  <c r="G100" i="14"/>
  <c r="B111" i="82" s="1"/>
  <c r="P99" i="14"/>
  <c r="Q99" i="14" s="1"/>
  <c r="G99" i="14"/>
  <c r="B110" i="82" s="1"/>
  <c r="P98" i="14"/>
  <c r="G98" i="14"/>
  <c r="B109" i="82" s="1"/>
  <c r="P97" i="14"/>
  <c r="Q97" i="14" s="1"/>
  <c r="G97" i="14"/>
  <c r="B108" i="82" s="1"/>
  <c r="P96" i="14"/>
  <c r="Q96" i="14" s="1"/>
  <c r="G96" i="14"/>
  <c r="B107" i="82" s="1"/>
  <c r="P95" i="14"/>
  <c r="Q95" i="14" s="1"/>
  <c r="G95" i="14"/>
  <c r="B106" i="82" s="1"/>
  <c r="P94" i="14"/>
  <c r="G94" i="14"/>
  <c r="B105" i="82" s="1"/>
  <c r="P93" i="14"/>
  <c r="Q93" i="14" s="1"/>
  <c r="G93" i="14"/>
  <c r="B104" i="82" s="1"/>
  <c r="P92" i="14"/>
  <c r="Q92" i="14" s="1"/>
  <c r="G92" i="14"/>
  <c r="B103" i="82" s="1"/>
  <c r="P91" i="14"/>
  <c r="Q91" i="14" s="1"/>
  <c r="G91" i="14"/>
  <c r="B102" i="82" s="1"/>
  <c r="P90" i="14"/>
  <c r="G90" i="14"/>
  <c r="B101" i="82" s="1"/>
  <c r="P89" i="14"/>
  <c r="Q89" i="14" s="1"/>
  <c r="G89" i="14"/>
  <c r="B100" i="82" s="1"/>
  <c r="P88" i="14"/>
  <c r="Q88" i="14" s="1"/>
  <c r="G88" i="14"/>
  <c r="B99" i="82" s="1"/>
  <c r="P87" i="14"/>
  <c r="Q87" i="14" s="1"/>
  <c r="G87" i="14"/>
  <c r="B98" i="82" s="1"/>
  <c r="F98" i="82" s="1"/>
  <c r="B99" i="76" s="1"/>
  <c r="E99" i="76" s="1"/>
  <c r="P86" i="14"/>
  <c r="G86" i="14"/>
  <c r="B97" i="82" s="1"/>
  <c r="F97" i="82" s="1"/>
  <c r="B98" i="76" s="1"/>
  <c r="E98" i="76" s="1"/>
  <c r="P85" i="14"/>
  <c r="G85" i="14"/>
  <c r="B96" i="82" s="1"/>
  <c r="F96" i="82" s="1"/>
  <c r="B104" i="65" s="1"/>
  <c r="P84" i="14"/>
  <c r="G84" i="14"/>
  <c r="B95" i="82" s="1"/>
  <c r="F95" i="82" s="1"/>
  <c r="B103" i="65" s="1"/>
  <c r="P83" i="14"/>
  <c r="Q83" i="14" s="1"/>
  <c r="G83" i="14"/>
  <c r="B94" i="82" s="1"/>
  <c r="F94" i="82" s="1"/>
  <c r="B95" i="76" s="1"/>
  <c r="D95" i="76" s="1"/>
  <c r="P82" i="14"/>
  <c r="G82" i="14"/>
  <c r="B93" i="82" s="1"/>
  <c r="F93" i="82" s="1"/>
  <c r="B94" i="76" s="1"/>
  <c r="E94" i="76" s="1"/>
  <c r="P81" i="14"/>
  <c r="G81" i="14"/>
  <c r="B92" i="82" s="1"/>
  <c r="F92" i="82" s="1"/>
  <c r="B93" i="76" s="1"/>
  <c r="D93" i="76" s="1"/>
  <c r="P80" i="14"/>
  <c r="G80" i="14"/>
  <c r="B91" i="82" s="1"/>
  <c r="F91" i="82" s="1"/>
  <c r="B99" i="65" s="1"/>
  <c r="P79" i="14"/>
  <c r="Q79" i="14" s="1"/>
  <c r="G79" i="14"/>
  <c r="B90" i="82" s="1"/>
  <c r="F90" i="82" s="1"/>
  <c r="B98" i="65" s="1"/>
  <c r="P78" i="14"/>
  <c r="G78" i="14"/>
  <c r="B89" i="82" s="1"/>
  <c r="F89" i="82" s="1"/>
  <c r="B90" i="76" s="1"/>
  <c r="E90" i="76" s="1"/>
  <c r="P77" i="14"/>
  <c r="G77" i="14"/>
  <c r="B88" i="82" s="1"/>
  <c r="F88" i="82" s="1"/>
  <c r="B89" i="76" s="1"/>
  <c r="D89" i="76" s="1"/>
  <c r="P76" i="14"/>
  <c r="G76" i="14"/>
  <c r="B87" i="82" s="1"/>
  <c r="F87" i="82" s="1"/>
  <c r="B95" i="65" s="1"/>
  <c r="P75" i="14"/>
  <c r="Q75" i="14" s="1"/>
  <c r="G75" i="14"/>
  <c r="B86" i="82" s="1"/>
  <c r="F86" i="82" s="1"/>
  <c r="B94" i="65" s="1"/>
  <c r="P74" i="14"/>
  <c r="G74" i="14"/>
  <c r="B85" i="82" s="1"/>
  <c r="F85" i="82" s="1"/>
  <c r="B86" i="76" s="1"/>
  <c r="D86" i="76" s="1"/>
  <c r="P73" i="14"/>
  <c r="G73" i="14"/>
  <c r="B84" i="82" s="1"/>
  <c r="P72" i="14"/>
  <c r="G72" i="14"/>
  <c r="B83" i="82" s="1"/>
  <c r="P71" i="14"/>
  <c r="Q71" i="14" s="1"/>
  <c r="G71" i="14"/>
  <c r="B82" i="82" s="1"/>
  <c r="P70" i="14"/>
  <c r="Q70" i="14" s="1"/>
  <c r="G70" i="14"/>
  <c r="B81" i="82" s="1"/>
  <c r="P69" i="14"/>
  <c r="Q69" i="14" s="1"/>
  <c r="G69" i="14"/>
  <c r="B80" i="82" s="1"/>
  <c r="P68" i="14"/>
  <c r="Q68" i="14" s="1"/>
  <c r="G68" i="14"/>
  <c r="B79" i="82" s="1"/>
  <c r="P67" i="14"/>
  <c r="G67" i="14"/>
  <c r="B78" i="82" s="1"/>
  <c r="P66" i="14"/>
  <c r="Q66" i="14" s="1"/>
  <c r="G66" i="14"/>
  <c r="B77" i="82" s="1"/>
  <c r="P65" i="14"/>
  <c r="Q65" i="14" s="1"/>
  <c r="G65" i="14"/>
  <c r="B76" i="82" s="1"/>
  <c r="P64" i="14"/>
  <c r="Q64" i="14" s="1"/>
  <c r="G64" i="14"/>
  <c r="B75" i="82" s="1"/>
  <c r="P63" i="14"/>
  <c r="G63" i="14"/>
  <c r="B74" i="82" s="1"/>
  <c r="P62" i="14"/>
  <c r="Q62" i="14" s="1"/>
  <c r="G62" i="14"/>
  <c r="B73" i="82" s="1"/>
  <c r="P61" i="14"/>
  <c r="Q61" i="14" s="1"/>
  <c r="G61" i="14"/>
  <c r="B72" i="82" s="1"/>
  <c r="P60" i="14"/>
  <c r="Q60" i="14" s="1"/>
  <c r="G60" i="14"/>
  <c r="B71" i="82" s="1"/>
  <c r="P59" i="14"/>
  <c r="G59" i="14"/>
  <c r="B70" i="82" s="1"/>
  <c r="P58" i="14"/>
  <c r="Q58" i="14" s="1"/>
  <c r="G58" i="14"/>
  <c r="B69" i="82" s="1"/>
  <c r="P57" i="14"/>
  <c r="Q57" i="14" s="1"/>
  <c r="G57" i="14"/>
  <c r="B68" i="82" s="1"/>
  <c r="P56" i="14"/>
  <c r="Q56" i="14" s="1"/>
  <c r="G56" i="14"/>
  <c r="B67" i="82" s="1"/>
  <c r="P55" i="14"/>
  <c r="G55" i="14"/>
  <c r="B66" i="82" s="1"/>
  <c r="Q54" i="14"/>
  <c r="P54" i="14"/>
  <c r="G54" i="14"/>
  <c r="B65" i="82" s="1"/>
  <c r="P53" i="14"/>
  <c r="G53" i="14"/>
  <c r="B64" i="82" s="1"/>
  <c r="P52" i="14"/>
  <c r="Q52" i="14" s="1"/>
  <c r="G52" i="14"/>
  <c r="B63" i="82" s="1"/>
  <c r="P51" i="14"/>
  <c r="G51" i="14"/>
  <c r="B62" i="82" s="1"/>
  <c r="P50" i="14"/>
  <c r="G50" i="14"/>
  <c r="B61" i="82" s="1"/>
  <c r="P49" i="14"/>
  <c r="G49" i="14"/>
  <c r="B60" i="82" s="1"/>
  <c r="P48" i="14"/>
  <c r="Q48" i="14" s="1"/>
  <c r="G48" i="14"/>
  <c r="B59" i="82" s="1"/>
  <c r="P47" i="14"/>
  <c r="G47" i="14"/>
  <c r="B58" i="82" s="1"/>
  <c r="P46" i="14"/>
  <c r="G46" i="14"/>
  <c r="B57" i="82" s="1"/>
  <c r="P45" i="14"/>
  <c r="G45" i="14"/>
  <c r="B56" i="82" s="1"/>
  <c r="P44" i="14"/>
  <c r="Q44" i="14" s="1"/>
  <c r="G44" i="14"/>
  <c r="B55" i="82" s="1"/>
  <c r="P43" i="14"/>
  <c r="G43" i="14"/>
  <c r="B54" i="82" s="1"/>
  <c r="P42" i="14"/>
  <c r="G42" i="14"/>
  <c r="B53" i="82" s="1"/>
  <c r="P41" i="14"/>
  <c r="G41" i="14"/>
  <c r="B52" i="82" s="1"/>
  <c r="P40" i="14"/>
  <c r="Q40" i="14" s="1"/>
  <c r="G40" i="14"/>
  <c r="B51" i="82" s="1"/>
  <c r="P39" i="14"/>
  <c r="G39" i="14"/>
  <c r="B50" i="82" s="1"/>
  <c r="P38" i="14"/>
  <c r="Q38" i="14" s="1"/>
  <c r="G38" i="14"/>
  <c r="B49" i="82" s="1"/>
  <c r="P37" i="14"/>
  <c r="Q37" i="14" s="1"/>
  <c r="G37" i="14"/>
  <c r="B48" i="82" s="1"/>
  <c r="P36" i="14"/>
  <c r="G36" i="14"/>
  <c r="B47" i="82" s="1"/>
  <c r="P35" i="14"/>
  <c r="Q35" i="14" s="1"/>
  <c r="G35" i="14"/>
  <c r="B46" i="82" s="1"/>
  <c r="P34" i="14"/>
  <c r="Q34" i="14" s="1"/>
  <c r="G34" i="14"/>
  <c r="B45" i="82" s="1"/>
  <c r="P33" i="14"/>
  <c r="Q33" i="14" s="1"/>
  <c r="G33" i="14"/>
  <c r="B44" i="82" s="1"/>
  <c r="P32" i="14"/>
  <c r="G32" i="14"/>
  <c r="B43" i="82" s="1"/>
  <c r="P31" i="14"/>
  <c r="Q31" i="14" s="1"/>
  <c r="G31" i="14"/>
  <c r="B42" i="82" s="1"/>
  <c r="P30" i="14"/>
  <c r="Q30" i="14" s="1"/>
  <c r="G30" i="14"/>
  <c r="B41" i="82" s="1"/>
  <c r="P29" i="14"/>
  <c r="Q29" i="14" s="1"/>
  <c r="G29" i="14"/>
  <c r="B40" i="82" s="1"/>
  <c r="F40" i="82" s="1"/>
  <c r="B41" i="76" s="1"/>
  <c r="P28" i="14"/>
  <c r="G28" i="14"/>
  <c r="P27" i="14"/>
  <c r="Q27" i="14" s="1"/>
  <c r="G27" i="14"/>
  <c r="P26" i="14"/>
  <c r="Q26" i="14" s="1"/>
  <c r="G26" i="14"/>
  <c r="P25" i="14"/>
  <c r="Q25" i="14" s="1"/>
  <c r="G25" i="14"/>
  <c r="P24" i="14"/>
  <c r="G24" i="14"/>
  <c r="B35" i="82" s="1"/>
  <c r="F35" i="82" s="1"/>
  <c r="P23" i="14"/>
  <c r="Q23" i="14" s="1"/>
  <c r="G23" i="14"/>
  <c r="Q22" i="14"/>
  <c r="P22" i="14"/>
  <c r="G22" i="14"/>
  <c r="P21" i="14"/>
  <c r="Q21" i="14" s="1"/>
  <c r="G21" i="14"/>
  <c r="P20" i="14"/>
  <c r="G20" i="14"/>
  <c r="P19" i="14"/>
  <c r="G19" i="14"/>
  <c r="B30" i="82" s="1"/>
  <c r="F30" i="82" s="1"/>
  <c r="B31" i="76" s="1"/>
  <c r="D31" i="76" s="1"/>
  <c r="P18" i="14"/>
  <c r="G18" i="14"/>
  <c r="P17" i="14"/>
  <c r="Q17" i="14" s="1"/>
  <c r="G17" i="14"/>
  <c r="P16" i="14"/>
  <c r="G16" i="14"/>
  <c r="B27" i="82" s="1"/>
  <c r="F27" i="82" s="1"/>
  <c r="B28" i="76" s="1"/>
  <c r="D28" i="76" s="1"/>
  <c r="P15" i="14"/>
  <c r="G15" i="14"/>
  <c r="B26" i="82" s="1"/>
  <c r="F26" i="82" s="1"/>
  <c r="B27" i="76" s="1"/>
  <c r="D27" i="76" s="1"/>
  <c r="P14" i="14"/>
  <c r="G14" i="14"/>
  <c r="B25" i="82" s="1"/>
  <c r="F25" i="82" s="1"/>
  <c r="B26" i="76" s="1"/>
  <c r="D26" i="76" s="1"/>
  <c r="P13" i="14"/>
  <c r="G13" i="14"/>
  <c r="B24" i="82" s="1"/>
  <c r="F24" i="82" s="1"/>
  <c r="B25" i="76" s="1"/>
  <c r="D25" i="76" s="1"/>
  <c r="P12" i="14"/>
  <c r="G12" i="14"/>
  <c r="B23" i="82" s="1"/>
  <c r="F23" i="82" s="1"/>
  <c r="F2" i="14"/>
  <c r="E2" i="14"/>
  <c r="B2" i="14"/>
  <c r="A2" i="14"/>
  <c r="E91" i="25"/>
  <c r="G91" i="25" s="1"/>
  <c r="H91" i="25" s="1"/>
  <c r="E90" i="25"/>
  <c r="G90" i="25" s="1"/>
  <c r="H90" i="25" s="1"/>
  <c r="E89" i="25"/>
  <c r="G89" i="25" s="1"/>
  <c r="H89" i="25" s="1"/>
  <c r="D85" i="25"/>
  <c r="F85" i="25" s="1"/>
  <c r="G85" i="25" s="1"/>
  <c r="D84" i="25"/>
  <c r="F84" i="25" s="1"/>
  <c r="G84" i="25" s="1"/>
  <c r="D83" i="25"/>
  <c r="F83" i="25" s="1"/>
  <c r="C79" i="25"/>
  <c r="E10" i="70" s="1"/>
  <c r="B16" i="82" s="1"/>
  <c r="F16" i="82" s="1"/>
  <c r="C73" i="25"/>
  <c r="E9" i="70" s="1"/>
  <c r="C62" i="25"/>
  <c r="E8" i="70" s="1"/>
  <c r="B14" i="82" s="1"/>
  <c r="F14" i="82" s="1"/>
  <c r="E40" i="25"/>
  <c r="D38" i="25"/>
  <c r="E38" i="25" s="1"/>
  <c r="D37" i="25"/>
  <c r="E36" i="25"/>
  <c r="E35" i="25"/>
  <c r="E34" i="25"/>
  <c r="E33" i="25"/>
  <c r="E32" i="25"/>
  <c r="E6" i="70"/>
  <c r="B12" i="82" s="1"/>
  <c r="E2" i="25"/>
  <c r="D2" i="25"/>
  <c r="B2" i="25"/>
  <c r="A2" i="25"/>
  <c r="E23" i="70"/>
  <c r="B170" i="82" s="1"/>
  <c r="F170" i="82" s="1"/>
  <c r="E2" i="70"/>
  <c r="D2" i="70"/>
  <c r="C2" i="70"/>
  <c r="A2" i="70"/>
  <c r="B32" i="68"/>
  <c r="E25" i="68" s="1"/>
  <c r="E27" i="68"/>
  <c r="E20" i="68"/>
  <c r="E18" i="68"/>
  <c r="E17" i="68"/>
  <c r="E16" i="68"/>
  <c r="E14" i="68"/>
  <c r="E2" i="68"/>
  <c r="D2" i="68"/>
  <c r="B2" i="68"/>
  <c r="A2" i="68"/>
  <c r="G2" i="69"/>
  <c r="F2" i="69"/>
  <c r="C2" i="69"/>
  <c r="A2" i="69"/>
  <c r="C192" i="76"/>
  <c r="C176" i="76"/>
  <c r="C205" i="76" s="1"/>
  <c r="A167" i="76"/>
  <c r="D41" i="76"/>
  <c r="C172" i="76"/>
  <c r="C20" i="76"/>
  <c r="A7" i="76"/>
  <c r="A6" i="76"/>
  <c r="B5" i="76"/>
  <c r="A5" i="76"/>
  <c r="A4" i="76"/>
  <c r="A3" i="76"/>
  <c r="A2" i="76"/>
  <c r="E204" i="82"/>
  <c r="D204" i="82"/>
  <c r="B202" i="82"/>
  <c r="F202" i="82" s="1"/>
  <c r="B203" i="76" s="1"/>
  <c r="E203" i="76" s="1"/>
  <c r="B201" i="82"/>
  <c r="F201" i="82" s="1"/>
  <c r="B208" i="65" s="1"/>
  <c r="B199" i="82"/>
  <c r="F199" i="82" s="1"/>
  <c r="B198" i="82"/>
  <c r="F198" i="82" s="1"/>
  <c r="B197" i="82"/>
  <c r="B196" i="82"/>
  <c r="F196" i="82" s="1"/>
  <c r="A196" i="82"/>
  <c r="B195" i="82"/>
  <c r="F195" i="82" s="1"/>
  <c r="B202" i="65" s="1"/>
  <c r="B194" i="82"/>
  <c r="F194" i="82" s="1"/>
  <c r="B193" i="82"/>
  <c r="F193" i="82" s="1"/>
  <c r="F192" i="82"/>
  <c r="B193" i="76" s="1"/>
  <c r="E193" i="76" s="1"/>
  <c r="B192" i="82"/>
  <c r="B191" i="82" s="1"/>
  <c r="D191" i="82"/>
  <c r="C191" i="82"/>
  <c r="B190" i="82"/>
  <c r="F190" i="82" s="1"/>
  <c r="B189" i="82"/>
  <c r="F189" i="82" s="1"/>
  <c r="B188" i="82"/>
  <c r="F188" i="82" s="1"/>
  <c r="B187" i="82"/>
  <c r="F187" i="82" s="1"/>
  <c r="B186" i="82"/>
  <c r="F186" i="82" s="1"/>
  <c r="B185" i="82"/>
  <c r="F185" i="82" s="1"/>
  <c r="B184" i="82"/>
  <c r="F184" i="82" s="1"/>
  <c r="B185" i="76" s="1"/>
  <c r="E185" i="76" s="1"/>
  <c r="F183" i="82"/>
  <c r="B184" i="76" s="1"/>
  <c r="E184" i="76" s="1"/>
  <c r="B183" i="82"/>
  <c r="B182" i="82"/>
  <c r="F182" i="82" s="1"/>
  <c r="B181" i="82"/>
  <c r="F181" i="82" s="1"/>
  <c r="F180" i="82"/>
  <c r="B181" i="76" s="1"/>
  <c r="E181" i="76" s="1"/>
  <c r="B180" i="82"/>
  <c r="B179" i="82"/>
  <c r="F179" i="82" s="1"/>
  <c r="B186" i="65" s="1"/>
  <c r="B178" i="82"/>
  <c r="F178" i="82" s="1"/>
  <c r="B177" i="82"/>
  <c r="F177" i="82" s="1"/>
  <c r="B176" i="82"/>
  <c r="F176" i="82" s="1"/>
  <c r="E175" i="82"/>
  <c r="D175" i="82"/>
  <c r="C175" i="82"/>
  <c r="C204" i="82" s="1"/>
  <c r="E171" i="82"/>
  <c r="D171" i="82"/>
  <c r="A166" i="82"/>
  <c r="E161" i="82"/>
  <c r="D161" i="82"/>
  <c r="C161" i="82"/>
  <c r="A89" i="82"/>
  <c r="B39" i="82"/>
  <c r="F39" i="82" s="1"/>
  <c r="B47" i="65" s="1"/>
  <c r="B38" i="82"/>
  <c r="F38" i="82" s="1"/>
  <c r="B39" i="76" s="1"/>
  <c r="D39" i="76" s="1"/>
  <c r="B37" i="82"/>
  <c r="F37" i="82" s="1"/>
  <c r="B38" i="76" s="1"/>
  <c r="D38" i="76" s="1"/>
  <c r="B36" i="82"/>
  <c r="F36" i="82" s="1"/>
  <c r="B37" i="76" s="1"/>
  <c r="D37" i="76" s="1"/>
  <c r="B34" i="82"/>
  <c r="F34" i="82" s="1"/>
  <c r="B35" i="76" s="1"/>
  <c r="D35" i="76" s="1"/>
  <c r="B33" i="82"/>
  <c r="F33" i="82" s="1"/>
  <c r="B34" i="76" s="1"/>
  <c r="D34" i="76" s="1"/>
  <c r="B32" i="82"/>
  <c r="F32" i="82" s="1"/>
  <c r="B33" i="76" s="1"/>
  <c r="D33" i="76" s="1"/>
  <c r="B31" i="82"/>
  <c r="F31" i="82" s="1"/>
  <c r="B39" i="65" s="1"/>
  <c r="B29" i="82"/>
  <c r="F29" i="82" s="1"/>
  <c r="B30" i="76" s="1"/>
  <c r="D30" i="76" s="1"/>
  <c r="B28" i="82"/>
  <c r="F28" i="82" s="1"/>
  <c r="B29" i="76" s="1"/>
  <c r="D29" i="76" s="1"/>
  <c r="E22" i="82"/>
  <c r="D22" i="82"/>
  <c r="C22" i="82"/>
  <c r="C171" i="82" s="1"/>
  <c r="E19" i="82"/>
  <c r="D19" i="82"/>
  <c r="C19" i="82"/>
  <c r="A6" i="82"/>
  <c r="B5" i="82"/>
  <c r="A5" i="82"/>
  <c r="A4" i="82"/>
  <c r="A3" i="82"/>
  <c r="A2" i="82"/>
  <c r="A210" i="65"/>
  <c r="C210" i="65" s="1"/>
  <c r="A209" i="65"/>
  <c r="C209" i="65" s="1"/>
  <c r="A208" i="65"/>
  <c r="C208" i="65" s="1"/>
  <c r="A207" i="65"/>
  <c r="A201" i="76" s="1"/>
  <c r="A206" i="65"/>
  <c r="A58" i="58" s="1"/>
  <c r="A205" i="65"/>
  <c r="A198" i="82" s="1"/>
  <c r="A204" i="65"/>
  <c r="C204" i="65" s="1"/>
  <c r="A203" i="65"/>
  <c r="A197" i="76" s="1"/>
  <c r="B199" i="65"/>
  <c r="B198" i="65" s="1"/>
  <c r="A198" i="65"/>
  <c r="A191" i="82" s="1"/>
  <c r="A197" i="65"/>
  <c r="A191" i="76" s="1"/>
  <c r="A196" i="65"/>
  <c r="A48" i="58" s="1"/>
  <c r="A195" i="65"/>
  <c r="A189" i="76" s="1"/>
  <c r="A194" i="65"/>
  <c r="A187" i="82" s="1"/>
  <c r="A193" i="65"/>
  <c r="A186" i="82" s="1"/>
  <c r="A192" i="65"/>
  <c r="A185" i="82" s="1"/>
  <c r="A191" i="65"/>
  <c r="A185" i="76" s="1"/>
  <c r="A190" i="65"/>
  <c r="A183" i="82" s="1"/>
  <c r="A189" i="65"/>
  <c r="A182" i="82" s="1"/>
  <c r="A188" i="65"/>
  <c r="A182" i="76" s="1"/>
  <c r="B187" i="65"/>
  <c r="A187" i="65"/>
  <c r="A180" i="82" s="1"/>
  <c r="A186" i="65"/>
  <c r="A185" i="65"/>
  <c r="A178" i="82" s="1"/>
  <c r="A184" i="65"/>
  <c r="A36" i="58" s="1"/>
  <c r="A183" i="65"/>
  <c r="A177" i="76" s="1"/>
  <c r="A182" i="65"/>
  <c r="A178" i="65"/>
  <c r="A171" i="76" s="1"/>
  <c r="A177" i="65"/>
  <c r="A169" i="82" s="1"/>
  <c r="A176" i="65"/>
  <c r="A169" i="76" s="1"/>
  <c r="A175" i="65"/>
  <c r="A173" i="65"/>
  <c r="A166" i="76" s="1"/>
  <c r="A172" i="65"/>
  <c r="A164" i="82" s="1"/>
  <c r="A171" i="65"/>
  <c r="A163" i="82" s="1"/>
  <c r="A170" i="65"/>
  <c r="A163" i="76" s="1"/>
  <c r="A169" i="65"/>
  <c r="A161" i="82" s="1"/>
  <c r="A168" i="65"/>
  <c r="A161" i="76" s="1"/>
  <c r="A167" i="65"/>
  <c r="A159" i="82" s="1"/>
  <c r="A166" i="65"/>
  <c r="A158" i="82" s="1"/>
  <c r="A165" i="65"/>
  <c r="A157" i="82" s="1"/>
  <c r="A164" i="65"/>
  <c r="A163" i="65"/>
  <c r="A155" i="82" s="1"/>
  <c r="A162" i="65"/>
  <c r="A154" i="82" s="1"/>
  <c r="A161" i="65"/>
  <c r="A153" i="82" s="1"/>
  <c r="A160" i="65"/>
  <c r="A159" i="65"/>
  <c r="A151" i="82" s="1"/>
  <c r="A158" i="65"/>
  <c r="A150" i="82" s="1"/>
  <c r="A157" i="65"/>
  <c r="A149" i="82" s="1"/>
  <c r="A156" i="65"/>
  <c r="A155" i="65"/>
  <c r="A147" i="82" s="1"/>
  <c r="A154" i="65"/>
  <c r="A146" i="82" s="1"/>
  <c r="A153" i="65"/>
  <c r="A145" i="82" s="1"/>
  <c r="A152" i="65"/>
  <c r="A151" i="65"/>
  <c r="A143" i="82" s="1"/>
  <c r="A150" i="65"/>
  <c r="A142" i="82" s="1"/>
  <c r="A149" i="65"/>
  <c r="A141" i="82" s="1"/>
  <c r="A148" i="65"/>
  <c r="A147" i="65"/>
  <c r="A139" i="82" s="1"/>
  <c r="A146" i="65"/>
  <c r="A138" i="82" s="1"/>
  <c r="A145" i="65"/>
  <c r="A137" i="82" s="1"/>
  <c r="A144" i="65"/>
  <c r="A143" i="65"/>
  <c r="A135" i="82" s="1"/>
  <c r="A142" i="65"/>
  <c r="A134" i="82" s="1"/>
  <c r="A141" i="65"/>
  <c r="A133" i="82" s="1"/>
  <c r="A140" i="65"/>
  <c r="A139" i="65"/>
  <c r="A131" i="82" s="1"/>
  <c r="A138" i="65"/>
  <c r="A130" i="82" s="1"/>
  <c r="A137" i="65"/>
  <c r="A129" i="82" s="1"/>
  <c r="A136" i="65"/>
  <c r="A135" i="65"/>
  <c r="A127" i="82" s="1"/>
  <c r="A134" i="65"/>
  <c r="A126" i="82" s="1"/>
  <c r="A133" i="65"/>
  <c r="A125" i="82" s="1"/>
  <c r="A132" i="65"/>
  <c r="A131" i="65"/>
  <c r="A123" i="82" s="1"/>
  <c r="A130" i="65"/>
  <c r="A122" i="82" s="1"/>
  <c r="A129" i="65"/>
  <c r="A121" i="82" s="1"/>
  <c r="A128" i="65"/>
  <c r="A127" i="65"/>
  <c r="A119" i="82" s="1"/>
  <c r="A126" i="65"/>
  <c r="A118" i="82" s="1"/>
  <c r="A125" i="65"/>
  <c r="A117" i="82" s="1"/>
  <c r="A124" i="65"/>
  <c r="A123" i="65"/>
  <c r="A115" i="82" s="1"/>
  <c r="A122" i="65"/>
  <c r="A114" i="82" s="1"/>
  <c r="A121" i="65"/>
  <c r="A113" i="82" s="1"/>
  <c r="A120" i="65"/>
  <c r="A119" i="65"/>
  <c r="A111" i="82" s="1"/>
  <c r="A118" i="65"/>
  <c r="A110" i="82" s="1"/>
  <c r="A117" i="65"/>
  <c r="A109" i="82" s="1"/>
  <c r="A116" i="65"/>
  <c r="A115" i="65"/>
  <c r="A107" i="82" s="1"/>
  <c r="A114" i="65"/>
  <c r="A106" i="82" s="1"/>
  <c r="A113" i="65"/>
  <c r="A105" i="82" s="1"/>
  <c r="A112" i="65"/>
  <c r="A111" i="65"/>
  <c r="A103" i="82" s="1"/>
  <c r="A110" i="65"/>
  <c r="A102" i="82" s="1"/>
  <c r="A109" i="65"/>
  <c r="A101" i="82" s="1"/>
  <c r="A108" i="65"/>
  <c r="A107" i="65"/>
  <c r="A99" i="82" s="1"/>
  <c r="A106" i="65"/>
  <c r="A98" i="82" s="1"/>
  <c r="A105" i="65"/>
  <c r="A97" i="82" s="1"/>
  <c r="A104" i="65"/>
  <c r="A103" i="65"/>
  <c r="A95" i="82" s="1"/>
  <c r="A102" i="65"/>
  <c r="A94" i="82" s="1"/>
  <c r="A101" i="65"/>
  <c r="A93" i="82" s="1"/>
  <c r="A100" i="65"/>
  <c r="A99" i="65"/>
  <c r="A91" i="82" s="1"/>
  <c r="A98" i="65"/>
  <c r="A90" i="82" s="1"/>
  <c r="A97" i="65"/>
  <c r="A96" i="65"/>
  <c r="A95" i="65"/>
  <c r="A87" i="82" s="1"/>
  <c r="A94" i="65"/>
  <c r="A86" i="82" s="1"/>
  <c r="A93" i="65"/>
  <c r="A85" i="82" s="1"/>
  <c r="A92" i="65"/>
  <c r="A91" i="65"/>
  <c r="A83" i="82" s="1"/>
  <c r="A90" i="65"/>
  <c r="A82" i="82" s="1"/>
  <c r="A89" i="65"/>
  <c r="A81" i="82" s="1"/>
  <c r="A88" i="65"/>
  <c r="A87" i="65"/>
  <c r="A79" i="82" s="1"/>
  <c r="A86" i="65"/>
  <c r="A78" i="82" s="1"/>
  <c r="A85" i="65"/>
  <c r="A77" i="82" s="1"/>
  <c r="A84" i="65"/>
  <c r="A83" i="65"/>
  <c r="A75" i="82" s="1"/>
  <c r="A82" i="65"/>
  <c r="A74" i="82" s="1"/>
  <c r="A81" i="65"/>
  <c r="A73" i="82" s="1"/>
  <c r="A80" i="65"/>
  <c r="A79" i="65"/>
  <c r="A71" i="82" s="1"/>
  <c r="A78" i="65"/>
  <c r="A70" i="82" s="1"/>
  <c r="A77" i="65"/>
  <c r="A69" i="82" s="1"/>
  <c r="A76" i="65"/>
  <c r="A75" i="65"/>
  <c r="A67" i="82" s="1"/>
  <c r="A74" i="65"/>
  <c r="A66" i="82" s="1"/>
  <c r="A73" i="65"/>
  <c r="A65" i="82" s="1"/>
  <c r="A72" i="65"/>
  <c r="A71" i="65"/>
  <c r="A63" i="82" s="1"/>
  <c r="A70" i="65"/>
  <c r="A62" i="82" s="1"/>
  <c r="A69" i="65"/>
  <c r="A61" i="82" s="1"/>
  <c r="A68" i="65"/>
  <c r="A67" i="65"/>
  <c r="A59" i="82" s="1"/>
  <c r="A66" i="65"/>
  <c r="A58" i="82" s="1"/>
  <c r="A65" i="65"/>
  <c r="A57" i="82" s="1"/>
  <c r="A64" i="65"/>
  <c r="A63" i="65"/>
  <c r="A55" i="82" s="1"/>
  <c r="A62" i="65"/>
  <c r="A54" i="82" s="1"/>
  <c r="A61" i="65"/>
  <c r="A53" i="82" s="1"/>
  <c r="A60" i="65"/>
  <c r="A52" i="82" s="1"/>
  <c r="A59" i="65"/>
  <c r="A52" i="76" s="1"/>
  <c r="A58" i="65"/>
  <c r="A50" i="82" s="1"/>
  <c r="A57" i="65"/>
  <c r="A50" i="76" s="1"/>
  <c r="A56" i="65"/>
  <c r="A48" i="82" s="1"/>
  <c r="A55" i="65"/>
  <c r="A48" i="76" s="1"/>
  <c r="A54" i="65"/>
  <c r="A46" i="82" s="1"/>
  <c r="A53" i="65"/>
  <c r="A45" i="82" s="1"/>
  <c r="A52" i="65"/>
  <c r="A44" i="82" s="1"/>
  <c r="A51" i="65"/>
  <c r="A44" i="76" s="1"/>
  <c r="A50" i="65"/>
  <c r="A42" i="82" s="1"/>
  <c r="A49" i="65"/>
  <c r="A41" i="82" s="1"/>
  <c r="A48" i="65"/>
  <c r="A40" i="82" s="1"/>
  <c r="A47" i="65"/>
  <c r="A39" i="82" s="1"/>
  <c r="A46" i="65"/>
  <c r="A38" i="82" s="1"/>
  <c r="A45" i="65"/>
  <c r="A44" i="65"/>
  <c r="A36" i="82" s="1"/>
  <c r="A43" i="65"/>
  <c r="A35" i="82" s="1"/>
  <c r="A42" i="65"/>
  <c r="A34" i="82" s="1"/>
  <c r="A41" i="65"/>
  <c r="A40" i="65"/>
  <c r="A32" i="82" s="1"/>
  <c r="A39" i="65"/>
  <c r="A31" i="82" s="1"/>
  <c r="A38" i="65"/>
  <c r="A30" i="82" s="1"/>
  <c r="A37" i="65"/>
  <c r="A36" i="65"/>
  <c r="A28" i="82" s="1"/>
  <c r="A35" i="65"/>
  <c r="A34" i="65"/>
  <c r="A26" i="82" s="1"/>
  <c r="A33" i="65"/>
  <c r="A32" i="65"/>
  <c r="A24" i="82" s="1"/>
  <c r="A31" i="65"/>
  <c r="A24" i="76" s="1"/>
  <c r="A30" i="65"/>
  <c r="A23" i="76" s="1"/>
  <c r="A26" i="65"/>
  <c r="A19" i="76" s="1"/>
  <c r="A25" i="65"/>
  <c r="A18" i="76" s="1"/>
  <c r="A24" i="65"/>
  <c r="A17" i="76" s="1"/>
  <c r="A23" i="65"/>
  <c r="A15" i="82" s="1"/>
  <c r="A22" i="65"/>
  <c r="A15" i="76" s="1"/>
  <c r="A21" i="65"/>
  <c r="A13" i="82" s="1"/>
  <c r="A20" i="65"/>
  <c r="A13" i="76" s="1"/>
  <c r="B9" i="65"/>
  <c r="A9" i="65"/>
  <c r="B8" i="65"/>
  <c r="A8" i="65"/>
  <c r="A7" i="65"/>
  <c r="A6" i="65"/>
  <c r="B5" i="65"/>
  <c r="A5" i="65"/>
  <c r="A4" i="65"/>
  <c r="B3" i="65"/>
  <c r="A3" i="65"/>
  <c r="B2" i="65"/>
  <c r="A2" i="65"/>
  <c r="A29" i="55"/>
  <c r="A28" i="55"/>
  <c r="C27" i="55"/>
  <c r="A27" i="55"/>
  <c r="E29" i="55"/>
  <c r="E15" i="55"/>
  <c r="F9" i="55"/>
  <c r="C6" i="76" s="1"/>
  <c r="E9" i="55"/>
  <c r="B6" i="65" s="1"/>
  <c r="E7" i="55"/>
  <c r="B4" i="65" s="1"/>
  <c r="E6" i="55"/>
  <c r="A2" i="55"/>
  <c r="A1" i="55"/>
  <c r="A1" i="76" s="1"/>
  <c r="A55" i="58"/>
  <c r="A44" i="58"/>
  <c r="B43" i="58"/>
  <c r="B42" i="58"/>
  <c r="B41" i="58"/>
  <c r="B40" i="58"/>
  <c r="A40" i="58"/>
  <c r="B39" i="58"/>
  <c r="B38" i="58"/>
  <c r="B37" i="58"/>
  <c r="A37" i="58"/>
  <c r="B36" i="58"/>
  <c r="B35" i="58"/>
  <c r="F28" i="58"/>
  <c r="E9" i="58"/>
  <c r="D9" i="58"/>
  <c r="E8" i="58"/>
  <c r="D8" i="58"/>
  <c r="D7" i="58"/>
  <c r="E6" i="58"/>
  <c r="D6" i="58"/>
  <c r="B6" i="58"/>
  <c r="E5" i="58"/>
  <c r="D5" i="58"/>
  <c r="B5" i="58"/>
  <c r="D4" i="58"/>
  <c r="B4" i="58"/>
  <c r="E3" i="58"/>
  <c r="D3" i="58"/>
  <c r="B3" i="58"/>
  <c r="E2" i="58"/>
  <c r="D2" i="58"/>
  <c r="E1" i="58"/>
  <c r="A172" i="57"/>
  <c r="A170" i="57"/>
  <c r="F194" i="57"/>
  <c r="E9" i="57"/>
  <c r="D9" i="57"/>
  <c r="E8" i="57"/>
  <c r="D8" i="57"/>
  <c r="D7" i="57"/>
  <c r="D6" i="57"/>
  <c r="B6" i="57"/>
  <c r="E5" i="57"/>
  <c r="D5" i="57"/>
  <c r="B5" i="57"/>
  <c r="D4" i="57"/>
  <c r="B4" i="57"/>
  <c r="E3" i="57"/>
  <c r="D3" i="57"/>
  <c r="B3" i="57"/>
  <c r="E2" i="57"/>
  <c r="D2" i="57"/>
  <c r="E1" i="57"/>
  <c r="E9" i="56"/>
  <c r="D9" i="56"/>
  <c r="E8" i="56"/>
  <c r="D8" i="56"/>
  <c r="D7" i="56"/>
  <c r="D6" i="56"/>
  <c r="B6" i="56"/>
  <c r="E5" i="56"/>
  <c r="D5" i="56"/>
  <c r="B5" i="56"/>
  <c r="E4" i="56"/>
  <c r="D4" i="56"/>
  <c r="B4" i="56"/>
  <c r="E3" i="56"/>
  <c r="D3" i="56"/>
  <c r="B3" i="56"/>
  <c r="E2" i="56"/>
  <c r="D2" i="56"/>
  <c r="E1" i="56"/>
  <c r="E21" i="68" l="1"/>
  <c r="A1" i="57"/>
  <c r="B6" i="76"/>
  <c r="E6" i="57"/>
  <c r="E6" i="56"/>
  <c r="B36" i="76"/>
  <c r="D36" i="76" s="1"/>
  <c r="B43" i="65"/>
  <c r="F6" i="56"/>
  <c r="A43" i="58"/>
  <c r="E93" i="76"/>
  <c r="B97" i="76"/>
  <c r="D97" i="76" s="1"/>
  <c r="C6" i="65"/>
  <c r="A164" i="76"/>
  <c r="Q19" i="14"/>
  <c r="Q42" i="14"/>
  <c r="Q46" i="14"/>
  <c r="Q50" i="14"/>
  <c r="Q73" i="14"/>
  <c r="Q77" i="14"/>
  <c r="Q81" i="14"/>
  <c r="Q85" i="14"/>
  <c r="Q104" i="14"/>
  <c r="Q108" i="14"/>
  <c r="Q112" i="14"/>
  <c r="Q116" i="14"/>
  <c r="Q135" i="14"/>
  <c r="Q139" i="14"/>
  <c r="Q143" i="14"/>
  <c r="Q147" i="14"/>
  <c r="D98" i="76"/>
  <c r="B48" i="65"/>
  <c r="B97" i="65"/>
  <c r="D90" i="76"/>
  <c r="A168" i="57"/>
  <c r="Q16" i="14"/>
  <c r="Q20" i="14"/>
  <c r="Q39" i="14"/>
  <c r="Q43" i="14"/>
  <c r="Q47" i="14"/>
  <c r="Q51" i="14"/>
  <c r="Q74" i="14"/>
  <c r="Q78" i="14"/>
  <c r="Q82" i="14"/>
  <c r="Q105" i="14"/>
  <c r="Q109" i="14"/>
  <c r="Q113" i="14"/>
  <c r="Q117" i="14"/>
  <c r="Q136" i="14"/>
  <c r="Q140" i="14"/>
  <c r="Q144" i="14"/>
  <c r="Q148" i="14"/>
  <c r="E86" i="76"/>
  <c r="B87" i="76"/>
  <c r="D87" i="76" s="1"/>
  <c r="B92" i="76"/>
  <c r="E92" i="76" s="1"/>
  <c r="B93" i="65"/>
  <c r="F6" i="57"/>
  <c r="A169" i="57"/>
  <c r="A35" i="58"/>
  <c r="B175" i="82"/>
  <c r="F191" i="82"/>
  <c r="A186" i="76"/>
  <c r="Q24" i="14"/>
  <c r="Q28" i="14"/>
  <c r="Q32" i="14"/>
  <c r="Q36" i="14"/>
  <c r="Q55" i="14"/>
  <c r="Q59" i="14"/>
  <c r="Q63" i="14"/>
  <c r="Q67" i="14"/>
  <c r="Q86" i="14"/>
  <c r="Q90" i="14"/>
  <c r="Q94" i="14"/>
  <c r="Q98" i="14"/>
  <c r="Q121" i="14"/>
  <c r="Q125" i="14"/>
  <c r="Q129" i="14"/>
  <c r="Q133" i="14"/>
  <c r="D94" i="76"/>
  <c r="B96" i="76"/>
  <c r="A49" i="58"/>
  <c r="F6" i="58"/>
  <c r="A41" i="58"/>
  <c r="A200" i="65"/>
  <c r="A194" i="76" s="1"/>
  <c r="B6" i="82"/>
  <c r="Q102" i="14"/>
  <c r="B41" i="65"/>
  <c r="B91" i="76"/>
  <c r="E91" i="76" s="1"/>
  <c r="B96" i="65"/>
  <c r="B105" i="65"/>
  <c r="A1" i="82"/>
  <c r="C6" i="82"/>
  <c r="A181" i="82"/>
  <c r="B100" i="65"/>
  <c r="B45" i="65"/>
  <c r="Q18" i="14"/>
  <c r="Q41" i="14"/>
  <c r="Q45" i="14"/>
  <c r="Q49" i="14"/>
  <c r="Q53" i="14"/>
  <c r="Q72" i="14"/>
  <c r="Q76" i="14"/>
  <c r="Q80" i="14"/>
  <c r="Q84" i="14"/>
  <c r="Q103" i="14"/>
  <c r="Q107" i="14"/>
  <c r="Q111" i="14"/>
  <c r="Q115" i="14"/>
  <c r="Q134" i="14"/>
  <c r="Q138" i="14"/>
  <c r="Q142" i="14"/>
  <c r="Q146" i="14"/>
  <c r="B40" i="76"/>
  <c r="D40" i="76" s="1"/>
  <c r="B101" i="65"/>
  <c r="H92" i="25"/>
  <c r="E12" i="71"/>
  <c r="G83" i="25"/>
  <c r="G86" i="25" s="1"/>
  <c r="E37" i="25"/>
  <c r="B37" i="65"/>
  <c r="Q15" i="14"/>
  <c r="D25" i="71"/>
  <c r="E22" i="70" s="1"/>
  <c r="B169" i="82" s="1"/>
  <c r="F169" i="82" s="1"/>
  <c r="B177" i="65" s="1"/>
  <c r="B166" i="82"/>
  <c r="F166" i="82" s="1"/>
  <c r="B174" i="65" s="1"/>
  <c r="B35" i="65"/>
  <c r="Q14" i="14"/>
  <c r="H9" i="71"/>
  <c r="E18" i="71" s="1"/>
  <c r="A1" i="65"/>
  <c r="A1" i="58"/>
  <c r="C175" i="65"/>
  <c r="B4" i="82"/>
  <c r="B4" i="76"/>
  <c r="A1" i="56"/>
  <c r="E4" i="57"/>
  <c r="E4" i="58"/>
  <c r="Q13" i="14"/>
  <c r="B24" i="76"/>
  <c r="D24" i="76" s="1"/>
  <c r="B31" i="65"/>
  <c r="Q12" i="14"/>
  <c r="G92" i="25"/>
  <c r="E13" i="70" s="1"/>
  <c r="B18" i="82" s="1"/>
  <c r="F18" i="82" s="1"/>
  <c r="B19" i="76" s="1"/>
  <c r="E19" i="76" s="1"/>
  <c r="D46" i="25"/>
  <c r="E7" i="70" s="1"/>
  <c r="B13" i="82" s="1"/>
  <c r="F13" i="82" s="1"/>
  <c r="B14" i="76" s="1"/>
  <c r="D14" i="76" s="1"/>
  <c r="E31" i="25"/>
  <c r="A59" i="58"/>
  <c r="B165" i="76"/>
  <c r="E165" i="76" s="1"/>
  <c r="B172" i="65"/>
  <c r="B166" i="76"/>
  <c r="E166" i="76" s="1"/>
  <c r="B32" i="65"/>
  <c r="B44" i="65"/>
  <c r="A52" i="58"/>
  <c r="A201" i="65"/>
  <c r="A162" i="82"/>
  <c r="A165" i="76"/>
  <c r="B34" i="65"/>
  <c r="B32" i="76"/>
  <c r="D32" i="76" s="1"/>
  <c r="A199" i="65"/>
  <c r="A202" i="65"/>
  <c r="C202" i="65" s="1"/>
  <c r="A165" i="82"/>
  <c r="A193" i="82"/>
  <c r="B38" i="65"/>
  <c r="B42" i="65"/>
  <c r="B40" i="65"/>
  <c r="A171" i="57"/>
  <c r="B36" i="65"/>
  <c r="B33" i="65"/>
  <c r="F86" i="25"/>
  <c r="E12" i="70" s="1"/>
  <c r="B17" i="82" s="1"/>
  <c r="F17" i="82" s="1"/>
  <c r="B25" i="65" s="1"/>
  <c r="A167" i="57"/>
  <c r="C176" i="65"/>
  <c r="A168" i="82"/>
  <c r="C186" i="65"/>
  <c r="B177" i="76"/>
  <c r="E177" i="76" s="1"/>
  <c r="B183" i="65"/>
  <c r="B182" i="65" s="1"/>
  <c r="B188" i="76"/>
  <c r="E188" i="76" s="1"/>
  <c r="B194" i="65"/>
  <c r="A178" i="76"/>
  <c r="A190" i="82"/>
  <c r="A180" i="76"/>
  <c r="B197" i="76"/>
  <c r="E197" i="76" s="1"/>
  <c r="B203" i="65"/>
  <c r="B189" i="76"/>
  <c r="E189" i="76" s="1"/>
  <c r="B195" i="65"/>
  <c r="A188" i="82"/>
  <c r="A42" i="58"/>
  <c r="B190" i="65"/>
  <c r="A39" i="58"/>
  <c r="A47" i="58"/>
  <c r="C194" i="65"/>
  <c r="A184" i="76"/>
  <c r="F175" i="82"/>
  <c r="A177" i="82"/>
  <c r="A188" i="76"/>
  <c r="A46" i="58"/>
  <c r="A176" i="82"/>
  <c r="B178" i="76"/>
  <c r="E178" i="76" s="1"/>
  <c r="B184" i="65"/>
  <c r="B183" i="76"/>
  <c r="E183" i="76" s="1"/>
  <c r="B189" i="65"/>
  <c r="B179" i="76"/>
  <c r="E179" i="76" s="1"/>
  <c r="B185" i="65"/>
  <c r="B190" i="76"/>
  <c r="E190" i="76" s="1"/>
  <c r="B196" i="65"/>
  <c r="B201" i="65"/>
  <c r="B195" i="76"/>
  <c r="E195" i="76" s="1"/>
  <c r="B186" i="76"/>
  <c r="E186" i="76" s="1"/>
  <c r="B192" i="65"/>
  <c r="B182" i="76"/>
  <c r="E182" i="76" s="1"/>
  <c r="B188" i="65"/>
  <c r="B187" i="76"/>
  <c r="E187" i="76" s="1"/>
  <c r="B193" i="65"/>
  <c r="B191" i="76"/>
  <c r="E191" i="76" s="1"/>
  <c r="B197" i="65"/>
  <c r="B200" i="65"/>
  <c r="B194" i="76"/>
  <c r="E194" i="76" s="1"/>
  <c r="A189" i="82"/>
  <c r="A190" i="76"/>
  <c r="B196" i="76"/>
  <c r="E196" i="76" s="1"/>
  <c r="A184" i="82"/>
  <c r="B180" i="76"/>
  <c r="E180" i="76" s="1"/>
  <c r="C187" i="65"/>
  <c r="B191" i="65"/>
  <c r="A179" i="82"/>
  <c r="A179" i="76"/>
  <c r="A181" i="76"/>
  <c r="A183" i="76"/>
  <c r="A187" i="76"/>
  <c r="C196" i="65"/>
  <c r="A38" i="58"/>
  <c r="A45" i="58"/>
  <c r="B200" i="82"/>
  <c r="F200" i="82" s="1"/>
  <c r="B201" i="76" s="1"/>
  <c r="B168" i="82"/>
  <c r="F168" i="82" s="1"/>
  <c r="B169" i="76" s="1"/>
  <c r="D169" i="76" s="1"/>
  <c r="D18" i="71"/>
  <c r="E21" i="70" s="1"/>
  <c r="B167" i="82" s="1"/>
  <c r="F167" i="82" s="1"/>
  <c r="B175" i="65" s="1"/>
  <c r="C22" i="65"/>
  <c r="C203" i="65"/>
  <c r="A14" i="82"/>
  <c r="A203" i="82"/>
  <c r="A17" i="82"/>
  <c r="C25" i="65"/>
  <c r="A174" i="57"/>
  <c r="A50" i="58"/>
  <c r="C190" i="65"/>
  <c r="C195" i="65"/>
  <c r="A167" i="82"/>
  <c r="A204" i="76"/>
  <c r="B199" i="76"/>
  <c r="E199" i="76" s="1"/>
  <c r="B205" i="65"/>
  <c r="A199" i="82"/>
  <c r="A200" i="76"/>
  <c r="A60" i="58"/>
  <c r="C206" i="65"/>
  <c r="F197" i="82"/>
  <c r="B198" i="76" s="1"/>
  <c r="E198" i="76" s="1"/>
  <c r="A14" i="76"/>
  <c r="A173" i="57"/>
  <c r="A56" i="58"/>
  <c r="A61" i="58"/>
  <c r="C21" i="65"/>
  <c r="C26" i="65"/>
  <c r="C183" i="65"/>
  <c r="C191" i="65"/>
  <c r="C207" i="65"/>
  <c r="B15" i="82"/>
  <c r="F15" i="82" s="1"/>
  <c r="B16" i="76" s="1"/>
  <c r="A18" i="82"/>
  <c r="A175" i="82"/>
  <c r="A176" i="76"/>
  <c r="A192" i="76"/>
  <c r="A198" i="76"/>
  <c r="C173" i="65"/>
  <c r="A22" i="82"/>
  <c r="C31" i="65"/>
  <c r="A162" i="76"/>
  <c r="A168" i="76"/>
  <c r="A202" i="76"/>
  <c r="C170" i="65"/>
  <c r="C199" i="65"/>
  <c r="B209" i="65"/>
  <c r="A200" i="82"/>
  <c r="A202" i="82"/>
  <c r="B203" i="82"/>
  <c r="F203" i="82" s="1"/>
  <c r="B204" i="76" s="1"/>
  <c r="A170" i="76"/>
  <c r="B171" i="76"/>
  <c r="D171" i="76" s="1"/>
  <c r="B178" i="65"/>
  <c r="B200" i="76"/>
  <c r="E200" i="76" s="1"/>
  <c r="B206" i="65"/>
  <c r="B22" i="65"/>
  <c r="B15" i="76"/>
  <c r="D15" i="76" s="1"/>
  <c r="F12" i="82"/>
  <c r="B24" i="65"/>
  <c r="B17" i="76"/>
  <c r="D17" i="76" s="1"/>
  <c r="A57" i="58"/>
  <c r="A16" i="76"/>
  <c r="B202" i="76"/>
  <c r="E202" i="76" s="1"/>
  <c r="A175" i="57"/>
  <c r="A62" i="58"/>
  <c r="C20" i="65"/>
  <c r="C24" i="65"/>
  <c r="C172" i="65"/>
  <c r="C174" i="65"/>
  <c r="C178" i="65"/>
  <c r="C185" i="65"/>
  <c r="C189" i="65"/>
  <c r="C193" i="65"/>
  <c r="C197" i="65"/>
  <c r="C201" i="65"/>
  <c r="C205" i="65"/>
  <c r="A12" i="82"/>
  <c r="A16" i="82"/>
  <c r="A170" i="82"/>
  <c r="A197" i="82"/>
  <c r="A201" i="82"/>
  <c r="A199" i="76"/>
  <c r="A203" i="76"/>
  <c r="C23" i="65"/>
  <c r="C45" i="65"/>
  <c r="C171" i="65"/>
  <c r="C177" i="65"/>
  <c r="C184" i="65"/>
  <c r="C188" i="65"/>
  <c r="C192" i="65"/>
  <c r="C200" i="65"/>
  <c r="A45" i="76"/>
  <c r="A53" i="76"/>
  <c r="E97" i="76"/>
  <c r="E87" i="76"/>
  <c r="E95" i="76"/>
  <c r="D91" i="76"/>
  <c r="A39" i="76"/>
  <c r="A49" i="76"/>
  <c r="D99" i="76"/>
  <c r="E89" i="76"/>
  <c r="A49" i="82"/>
  <c r="C47" i="65"/>
  <c r="C49" i="65"/>
  <c r="C51" i="65"/>
  <c r="C53" i="65"/>
  <c r="C55" i="65"/>
  <c r="C57" i="65"/>
  <c r="C59" i="65"/>
  <c r="C61" i="65"/>
  <c r="A43" i="82"/>
  <c r="A51" i="82"/>
  <c r="A40" i="76"/>
  <c r="A42" i="76"/>
  <c r="A46" i="76"/>
  <c r="A54" i="76"/>
  <c r="A43" i="76"/>
  <c r="A47" i="76"/>
  <c r="A51" i="76"/>
  <c r="A55" i="76"/>
  <c r="C46" i="65"/>
  <c r="C48" i="65"/>
  <c r="C50" i="65"/>
  <c r="C52" i="65"/>
  <c r="C54" i="65"/>
  <c r="C56" i="65"/>
  <c r="C58" i="65"/>
  <c r="C60" i="65"/>
  <c r="C62" i="65"/>
  <c r="A47" i="82"/>
  <c r="A41" i="76"/>
  <c r="D88" i="76"/>
  <c r="A57" i="76"/>
  <c r="C64" i="65"/>
  <c r="C68" i="65"/>
  <c r="A61" i="76"/>
  <c r="A65" i="76"/>
  <c r="C72" i="65"/>
  <c r="C76" i="65"/>
  <c r="A69" i="76"/>
  <c r="A73" i="76"/>
  <c r="C80" i="65"/>
  <c r="A77" i="76"/>
  <c r="C84" i="65"/>
  <c r="A81" i="76"/>
  <c r="C88" i="65"/>
  <c r="C92" i="65"/>
  <c r="A85" i="76"/>
  <c r="A89" i="76"/>
  <c r="C96" i="65"/>
  <c r="C100" i="65"/>
  <c r="A93" i="76"/>
  <c r="A97" i="76"/>
  <c r="C104" i="65"/>
  <c r="A101" i="76"/>
  <c r="C108" i="65"/>
  <c r="A105" i="76"/>
  <c r="C112" i="65"/>
  <c r="A109" i="76"/>
  <c r="C116" i="65"/>
  <c r="A113" i="76"/>
  <c r="C120" i="65"/>
  <c r="A117" i="76"/>
  <c r="C124" i="65"/>
  <c r="A121" i="76"/>
  <c r="C128" i="65"/>
  <c r="A125" i="76"/>
  <c r="C132" i="65"/>
  <c r="A129" i="76"/>
  <c r="C136" i="65"/>
  <c r="A133" i="76"/>
  <c r="C140" i="65"/>
  <c r="A137" i="76"/>
  <c r="C144" i="65"/>
  <c r="A141" i="76"/>
  <c r="C148" i="65"/>
  <c r="A145" i="76"/>
  <c r="C152" i="65"/>
  <c r="A149" i="76"/>
  <c r="C156" i="65"/>
  <c r="A153" i="76"/>
  <c r="C160" i="65"/>
  <c r="A157" i="76"/>
  <c r="C164" i="65"/>
  <c r="A26" i="76"/>
  <c r="A28" i="76"/>
  <c r="A30" i="76"/>
  <c r="A32" i="76"/>
  <c r="A34" i="76"/>
  <c r="A36" i="76"/>
  <c r="A38" i="76"/>
  <c r="C33" i="65"/>
  <c r="C35" i="65"/>
  <c r="C37" i="65"/>
  <c r="C39" i="65"/>
  <c r="C41" i="65"/>
  <c r="C43" i="65"/>
  <c r="C65" i="65"/>
  <c r="A58" i="76"/>
  <c r="A62" i="76"/>
  <c r="C69" i="65"/>
  <c r="C73" i="65"/>
  <c r="A66" i="76"/>
  <c r="C77" i="65"/>
  <c r="A70" i="76"/>
  <c r="C81" i="65"/>
  <c r="A74" i="76"/>
  <c r="A78" i="76"/>
  <c r="C85" i="65"/>
  <c r="C89" i="65"/>
  <c r="A82" i="76"/>
  <c r="C93" i="65"/>
  <c r="A86" i="76"/>
  <c r="C97" i="65"/>
  <c r="A90" i="76"/>
  <c r="A94" i="76"/>
  <c r="C101" i="65"/>
  <c r="C105" i="65"/>
  <c r="A98" i="76"/>
  <c r="C109" i="65"/>
  <c r="A102" i="76"/>
  <c r="C113" i="65"/>
  <c r="A106" i="76"/>
  <c r="C117" i="65"/>
  <c r="A110" i="76"/>
  <c r="C121" i="65"/>
  <c r="A114" i="76"/>
  <c r="C125" i="65"/>
  <c r="A118" i="76"/>
  <c r="C129" i="65"/>
  <c r="A122" i="76"/>
  <c r="C133" i="65"/>
  <c r="A126" i="76"/>
  <c r="C137" i="65"/>
  <c r="A130" i="76"/>
  <c r="C141" i="65"/>
  <c r="A134" i="76"/>
  <c r="C145" i="65"/>
  <c r="A138" i="76"/>
  <c r="C149" i="65"/>
  <c r="A142" i="76"/>
  <c r="C153" i="65"/>
  <c r="A146" i="76"/>
  <c r="A150" i="76"/>
  <c r="C157" i="65"/>
  <c r="C161" i="65"/>
  <c r="A154" i="76"/>
  <c r="C165" i="65"/>
  <c r="A158" i="76"/>
  <c r="A25" i="82"/>
  <c r="A27" i="82"/>
  <c r="A29" i="82"/>
  <c r="A33" i="82"/>
  <c r="A37" i="82"/>
  <c r="D92" i="76"/>
  <c r="A59" i="76"/>
  <c r="C66" i="65"/>
  <c r="C70" i="65"/>
  <c r="A63" i="76"/>
  <c r="A67" i="76"/>
  <c r="C74" i="65"/>
  <c r="C78" i="65"/>
  <c r="A71" i="76"/>
  <c r="A75" i="76"/>
  <c r="C82" i="65"/>
  <c r="A79" i="76"/>
  <c r="C86" i="65"/>
  <c r="A83" i="76"/>
  <c r="C90" i="65"/>
  <c r="A87" i="76"/>
  <c r="C94" i="65"/>
  <c r="A91" i="76"/>
  <c r="C98" i="65"/>
  <c r="C102" i="65"/>
  <c r="A95" i="76"/>
  <c r="A99" i="76"/>
  <c r="C106" i="65"/>
  <c r="A103" i="76"/>
  <c r="C110" i="65"/>
  <c r="A107" i="76"/>
  <c r="C114" i="65"/>
  <c r="A111" i="76"/>
  <c r="C118" i="65"/>
  <c r="A115" i="76"/>
  <c r="C122" i="65"/>
  <c r="A119" i="76"/>
  <c r="C126" i="65"/>
  <c r="A123" i="76"/>
  <c r="C130" i="65"/>
  <c r="A127" i="76"/>
  <c r="C134" i="65"/>
  <c r="A131" i="76"/>
  <c r="C138" i="65"/>
  <c r="A135" i="76"/>
  <c r="C142" i="65"/>
  <c r="A139" i="76"/>
  <c r="C146" i="65"/>
  <c r="A143" i="76"/>
  <c r="C150" i="65"/>
  <c r="A147" i="76"/>
  <c r="C154" i="65"/>
  <c r="A151" i="76"/>
  <c r="C158" i="65"/>
  <c r="A155" i="76"/>
  <c r="C162" i="65"/>
  <c r="A159" i="76"/>
  <c r="C166" i="65"/>
  <c r="A25" i="76"/>
  <c r="A27" i="76"/>
  <c r="A29" i="76"/>
  <c r="A31" i="76"/>
  <c r="A33" i="76"/>
  <c r="A35" i="76"/>
  <c r="A37" i="76"/>
  <c r="C32" i="65"/>
  <c r="C34" i="65"/>
  <c r="C36" i="65"/>
  <c r="C38" i="65"/>
  <c r="C40" i="65"/>
  <c r="C42" i="65"/>
  <c r="C44" i="65"/>
  <c r="A56" i="76"/>
  <c r="C63" i="65"/>
  <c r="A60" i="76"/>
  <c r="C67" i="65"/>
  <c r="A64" i="76"/>
  <c r="C71" i="65"/>
  <c r="A68" i="76"/>
  <c r="C75" i="65"/>
  <c r="A72" i="76"/>
  <c r="C79" i="65"/>
  <c r="A76" i="76"/>
  <c r="C83" i="65"/>
  <c r="A80" i="76"/>
  <c r="C87" i="65"/>
  <c r="A84" i="76"/>
  <c r="C91" i="65"/>
  <c r="A88" i="76"/>
  <c r="C95" i="65"/>
  <c r="A92" i="76"/>
  <c r="C99" i="65"/>
  <c r="A96" i="76"/>
  <c r="C103" i="65"/>
  <c r="A100" i="76"/>
  <c r="C107" i="65"/>
  <c r="A104" i="76"/>
  <c r="C111" i="65"/>
  <c r="A108" i="76"/>
  <c r="C115" i="65"/>
  <c r="A112" i="76"/>
  <c r="C119" i="65"/>
  <c r="A116" i="76"/>
  <c r="C123" i="65"/>
  <c r="A120" i="76"/>
  <c r="C127" i="65"/>
  <c r="A124" i="76"/>
  <c r="C131" i="65"/>
  <c r="A128" i="76"/>
  <c r="C135" i="65"/>
  <c r="A132" i="76"/>
  <c r="C139" i="65"/>
  <c r="A136" i="76"/>
  <c r="C143" i="65"/>
  <c r="A140" i="76"/>
  <c r="C147" i="65"/>
  <c r="A144" i="76"/>
  <c r="C151" i="65"/>
  <c r="C155" i="65"/>
  <c r="A148" i="76"/>
  <c r="C159" i="65"/>
  <c r="A152" i="76"/>
  <c r="A156" i="76"/>
  <c r="C163" i="65"/>
  <c r="A160" i="76"/>
  <c r="C167" i="65"/>
  <c r="A56" i="82"/>
  <c r="A60" i="82"/>
  <c r="A64" i="82"/>
  <c r="A68" i="82"/>
  <c r="A72" i="82"/>
  <c r="A76" i="82"/>
  <c r="A80" i="82"/>
  <c r="A84" i="82"/>
  <c r="A88" i="82"/>
  <c r="A92" i="82"/>
  <c r="A96" i="82"/>
  <c r="A100" i="82"/>
  <c r="A104" i="82"/>
  <c r="A108" i="82"/>
  <c r="A112" i="82"/>
  <c r="A116" i="82"/>
  <c r="A120" i="82"/>
  <c r="A124" i="82"/>
  <c r="A128" i="82"/>
  <c r="A132" i="82"/>
  <c r="A136" i="82"/>
  <c r="A140" i="82"/>
  <c r="A144" i="82"/>
  <c r="A148" i="82"/>
  <c r="A152" i="82"/>
  <c r="A156" i="82"/>
  <c r="A23" i="82"/>
  <c r="B8" i="76"/>
  <c r="E33" i="76"/>
  <c r="E29" i="76"/>
  <c r="E37" i="76"/>
  <c r="B176" i="76"/>
  <c r="D177" i="76"/>
  <c r="D178" i="76"/>
  <c r="D179" i="76"/>
  <c r="D180" i="76"/>
  <c r="D181" i="76"/>
  <c r="D182" i="76"/>
  <c r="D184" i="76"/>
  <c r="D185" i="76"/>
  <c r="D191" i="76"/>
  <c r="E25" i="76"/>
  <c r="E28" i="76"/>
  <c r="E36" i="76"/>
  <c r="D193" i="76"/>
  <c r="D197" i="76"/>
  <c r="D203" i="76"/>
  <c r="E26" i="76"/>
  <c r="E30" i="76"/>
  <c r="E34" i="76"/>
  <c r="E38" i="76"/>
  <c r="B192" i="76"/>
  <c r="E32" i="76"/>
  <c r="E40" i="76"/>
  <c r="E27" i="76"/>
  <c r="E31" i="76"/>
  <c r="E35" i="76"/>
  <c r="E39" i="76"/>
  <c r="Q149" i="14"/>
  <c r="G150" i="14"/>
  <c r="P150" i="14"/>
  <c r="N5" i="14" s="1"/>
  <c r="C168" i="65"/>
  <c r="A160" i="82"/>
  <c r="E41" i="76"/>
  <c r="E27" i="55"/>
  <c r="B15" i="65"/>
  <c r="D96" i="76" l="1"/>
  <c r="E96" i="76"/>
  <c r="E46" i="25"/>
  <c r="B167" i="76"/>
  <c r="E167" i="76" s="1"/>
  <c r="D165" i="76"/>
  <c r="E24" i="76"/>
  <c r="C28" i="55"/>
  <c r="E16" i="55"/>
  <c r="B170" i="76"/>
  <c r="D170" i="76" s="1"/>
  <c r="Q150" i="14"/>
  <c r="B26" i="65"/>
  <c r="B18" i="76"/>
  <c r="D18" i="76" s="1"/>
  <c r="B23" i="65"/>
  <c r="D16" i="76"/>
  <c r="E16" i="76"/>
  <c r="E171" i="76"/>
  <c r="B210" i="65"/>
  <c r="A192" i="82"/>
  <c r="A193" i="76"/>
  <c r="A51" i="58"/>
  <c r="D166" i="76"/>
  <c r="A195" i="76"/>
  <c r="A53" i="58"/>
  <c r="A194" i="82"/>
  <c r="A54" i="58"/>
  <c r="A195" i="82"/>
  <c r="A196" i="76"/>
  <c r="E14" i="76"/>
  <c r="E14" i="70"/>
  <c r="B21" i="65"/>
  <c r="E15" i="76"/>
  <c r="B176" i="65"/>
  <c r="B207" i="65"/>
  <c r="D188" i="76"/>
  <c r="D194" i="76"/>
  <c r="D189" i="76"/>
  <c r="D183" i="76"/>
  <c r="D187" i="76"/>
  <c r="D196" i="76"/>
  <c r="D195" i="76"/>
  <c r="D190" i="76"/>
  <c r="D186" i="76"/>
  <c r="E201" i="76"/>
  <c r="D201" i="76"/>
  <c r="B168" i="76"/>
  <c r="D168" i="76" s="1"/>
  <c r="D199" i="76"/>
  <c r="B19" i="82"/>
  <c r="E204" i="76"/>
  <c r="D204" i="76"/>
  <c r="D198" i="76"/>
  <c r="D200" i="76"/>
  <c r="F204" i="82"/>
  <c r="C198" i="65"/>
  <c r="B204" i="65"/>
  <c r="B211" i="65" s="1"/>
  <c r="C182" i="65"/>
  <c r="C169" i="65"/>
  <c r="B204" i="82"/>
  <c r="E169" i="76"/>
  <c r="E17" i="76"/>
  <c r="D202" i="76"/>
  <c r="C27" i="65"/>
  <c r="D19" i="76"/>
  <c r="F19" i="82"/>
  <c r="B20" i="65"/>
  <c r="B13" i="76"/>
  <c r="C30" i="65"/>
  <c r="E176" i="76"/>
  <c r="D176" i="76"/>
  <c r="E192" i="76"/>
  <c r="D192" i="76"/>
  <c r="B205" i="76"/>
  <c r="C7" i="14"/>
  <c r="B163" i="82" s="1"/>
  <c r="F163" i="82" s="1"/>
  <c r="C6" i="14"/>
  <c r="N4" i="14"/>
  <c r="E18" i="70" s="1"/>
  <c r="F106" i="82"/>
  <c r="F71" i="82"/>
  <c r="F80" i="82"/>
  <c r="F63" i="82"/>
  <c r="F78" i="82"/>
  <c r="B79" i="76" s="1"/>
  <c r="F100" i="82"/>
  <c r="B22" i="82"/>
  <c r="F123" i="82"/>
  <c r="F101" i="82"/>
  <c r="F68" i="82"/>
  <c r="F67" i="82"/>
  <c r="B68" i="76" s="1"/>
  <c r="F77" i="82"/>
  <c r="F153" i="82"/>
  <c r="F49" i="82"/>
  <c r="F76" i="82"/>
  <c r="B77" i="76" s="1"/>
  <c r="F139" i="82"/>
  <c r="B140" i="76" s="1"/>
  <c r="F83" i="82"/>
  <c r="F152" i="82"/>
  <c r="F151" i="82"/>
  <c r="B152" i="76" s="1"/>
  <c r="F66" i="82"/>
  <c r="B67" i="76" s="1"/>
  <c r="F74" i="82"/>
  <c r="B75" i="76" s="1"/>
  <c r="F41" i="82"/>
  <c r="B42" i="76" s="1"/>
  <c r="F145" i="82"/>
  <c r="B146" i="76" s="1"/>
  <c r="F104" i="82"/>
  <c r="B105" i="76" s="1"/>
  <c r="F137" i="82"/>
  <c r="F99" i="82"/>
  <c r="B100" i="76" s="1"/>
  <c r="F69" i="82"/>
  <c r="B70" i="76" s="1"/>
  <c r="B77" i="65"/>
  <c r="F111" i="82"/>
  <c r="B112" i="76" s="1"/>
  <c r="F121" i="82"/>
  <c r="F103" i="82"/>
  <c r="F157" i="82"/>
  <c r="F113" i="82"/>
  <c r="B114" i="76" s="1"/>
  <c r="F135" i="82"/>
  <c r="F45" i="82"/>
  <c r="B46" i="76" s="1"/>
  <c r="B53" i="65"/>
  <c r="F81" i="82"/>
  <c r="B82" i="76" s="1"/>
  <c r="F64" i="82"/>
  <c r="F144" i="82"/>
  <c r="B145" i="76" s="1"/>
  <c r="F133" i="82"/>
  <c r="F143" i="82"/>
  <c r="B144" i="76" s="1"/>
  <c r="F70" i="82"/>
  <c r="F159" i="82"/>
  <c r="B160" i="76" s="1"/>
  <c r="F50" i="82"/>
  <c r="B51" i="76" s="1"/>
  <c r="B58" i="65"/>
  <c r="F72" i="82"/>
  <c r="F102" i="82"/>
  <c r="B103" i="76" s="1"/>
  <c r="F48" i="82"/>
  <c r="F132" i="82"/>
  <c r="B133" i="76" s="1"/>
  <c r="F142" i="82"/>
  <c r="F46" i="82"/>
  <c r="F127" i="82"/>
  <c r="B128" i="76" s="1"/>
  <c r="F118" i="82"/>
  <c r="F126" i="82"/>
  <c r="B127" i="76" s="1"/>
  <c r="F55" i="82"/>
  <c r="F122" i="82"/>
  <c r="F160" i="82"/>
  <c r="F128" i="82"/>
  <c r="F138" i="82"/>
  <c r="F79" i="82"/>
  <c r="B80" i="76" s="1"/>
  <c r="F61" i="82"/>
  <c r="B62" i="76" s="1"/>
  <c r="F105" i="82"/>
  <c r="B106" i="76" s="1"/>
  <c r="F131" i="82"/>
  <c r="B132" i="76" s="1"/>
  <c r="F141" i="82"/>
  <c r="F43" i="82"/>
  <c r="F65" i="82"/>
  <c r="B66" i="76" s="1"/>
  <c r="F107" i="82"/>
  <c r="F117" i="82"/>
  <c r="B118" i="76" s="1"/>
  <c r="F60" i="82"/>
  <c r="B61" i="76" s="1"/>
  <c r="F82" i="82"/>
  <c r="F44" i="82"/>
  <c r="B45" i="76" s="1"/>
  <c r="F149" i="82"/>
  <c r="B150" i="76" s="1"/>
  <c r="F42" i="82"/>
  <c r="B43" i="76" s="1"/>
  <c r="F119" i="82"/>
  <c r="F47" i="82"/>
  <c r="F59" i="82"/>
  <c r="F56" i="82"/>
  <c r="B57" i="76" s="1"/>
  <c r="F130" i="82"/>
  <c r="B131" i="76" s="1"/>
  <c r="F140" i="82"/>
  <c r="B141" i="76" s="1"/>
  <c r="B148" i="65"/>
  <c r="F147" i="82"/>
  <c r="F108" i="82"/>
  <c r="F52" i="82"/>
  <c r="B53" i="76" s="1"/>
  <c r="F134" i="82"/>
  <c r="B135" i="76" s="1"/>
  <c r="F62" i="82"/>
  <c r="B63" i="76" s="1"/>
  <c r="B70" i="65"/>
  <c r="F84" i="82"/>
  <c r="F114" i="82"/>
  <c r="B115" i="76" s="1"/>
  <c r="F124" i="82"/>
  <c r="F125" i="82"/>
  <c r="F110" i="82"/>
  <c r="B111" i="76" s="1"/>
  <c r="F120" i="82"/>
  <c r="B121" i="76" s="1"/>
  <c r="F156" i="82"/>
  <c r="F53" i="82"/>
  <c r="B54" i="76" s="1"/>
  <c r="F75" i="82"/>
  <c r="B76" i="76" s="1"/>
  <c r="F57" i="82"/>
  <c r="B58" i="76" s="1"/>
  <c r="B65" i="65"/>
  <c r="F109" i="82"/>
  <c r="F115" i="82"/>
  <c r="F155" i="82"/>
  <c r="B156" i="76" s="1"/>
  <c r="F129" i="82"/>
  <c r="B130" i="76" s="1"/>
  <c r="F116" i="82"/>
  <c r="B117" i="76" s="1"/>
  <c r="F136" i="82"/>
  <c r="B137" i="76" s="1"/>
  <c r="F146" i="82"/>
  <c r="B147" i="76" s="1"/>
  <c r="F51" i="82"/>
  <c r="F73" i="82"/>
  <c r="B74" i="76" s="1"/>
  <c r="F148" i="82"/>
  <c r="F158" i="82"/>
  <c r="F112" i="82"/>
  <c r="F154" i="82"/>
  <c r="B155" i="76" s="1"/>
  <c r="F150" i="82"/>
  <c r="B151" i="76" s="1"/>
  <c r="F54" i="82"/>
  <c r="F58" i="82"/>
  <c r="B163" i="65" l="1"/>
  <c r="B151" i="65"/>
  <c r="B142" i="65"/>
  <c r="B138" i="65"/>
  <c r="B60" i="65"/>
  <c r="B64" i="65"/>
  <c r="D167" i="76"/>
  <c r="E28" i="55"/>
  <c r="E30" i="55" s="1"/>
  <c r="B12" i="65" s="1"/>
  <c r="E19" i="55"/>
  <c r="A15" i="65"/>
  <c r="C15" i="65" s="1"/>
  <c r="E18" i="76"/>
  <c r="E170" i="76"/>
  <c r="B27" i="65"/>
  <c r="B61" i="65"/>
  <c r="B52" i="65"/>
  <c r="B135" i="65"/>
  <c r="B140" i="65"/>
  <c r="C179" i="65"/>
  <c r="A17" i="65" s="1"/>
  <c r="C211" i="65"/>
  <c r="B17" i="65" s="1"/>
  <c r="E168" i="76"/>
  <c r="D13" i="76"/>
  <c r="B20" i="76"/>
  <c r="E13" i="76"/>
  <c r="B82" i="65"/>
  <c r="B124" i="65"/>
  <c r="B119" i="65"/>
  <c r="B159" i="65"/>
  <c r="B147" i="65"/>
  <c r="B153" i="65"/>
  <c r="B81" i="65"/>
  <c r="B144" i="65"/>
  <c r="B137" i="65"/>
  <c r="B83" i="65"/>
  <c r="B89" i="65"/>
  <c r="B74" i="65"/>
  <c r="B84" i="65"/>
  <c r="E151" i="76"/>
  <c r="D151" i="76"/>
  <c r="B59" i="65"/>
  <c r="B52" i="76"/>
  <c r="B132" i="65"/>
  <c r="B125" i="76"/>
  <c r="B127" i="65"/>
  <c r="B120" i="76"/>
  <c r="E61" i="76"/>
  <c r="D61" i="76"/>
  <c r="E132" i="76"/>
  <c r="D132" i="76"/>
  <c r="D127" i="76"/>
  <c r="E127" i="76"/>
  <c r="B56" i="65"/>
  <c r="B49" i="76"/>
  <c r="D42" i="76"/>
  <c r="E42" i="76"/>
  <c r="B85" i="65"/>
  <c r="B78" i="76"/>
  <c r="B109" i="65"/>
  <c r="B102" i="76"/>
  <c r="D79" i="76"/>
  <c r="E79" i="76"/>
  <c r="B88" i="65"/>
  <c r="B81" i="76"/>
  <c r="B114" i="65"/>
  <c r="B107" i="76"/>
  <c r="B66" i="65"/>
  <c r="B59" i="76"/>
  <c r="B162" i="65"/>
  <c r="B156" i="65"/>
  <c r="B149" i="76"/>
  <c r="D147" i="76"/>
  <c r="E147" i="76"/>
  <c r="D117" i="76"/>
  <c r="E117" i="76"/>
  <c r="D156" i="76"/>
  <c r="E156" i="76"/>
  <c r="D58" i="76"/>
  <c r="E58" i="76"/>
  <c r="D54" i="76"/>
  <c r="E54" i="76"/>
  <c r="B118" i="65"/>
  <c r="B122" i="65"/>
  <c r="D63" i="76"/>
  <c r="E63" i="76"/>
  <c r="D53" i="76"/>
  <c r="E53" i="76"/>
  <c r="E141" i="76"/>
  <c r="D141" i="76"/>
  <c r="E57" i="76"/>
  <c r="D57" i="76"/>
  <c r="D43" i="76"/>
  <c r="E43" i="76"/>
  <c r="D45" i="76"/>
  <c r="E45" i="76"/>
  <c r="D118" i="76"/>
  <c r="E118" i="76"/>
  <c r="B51" i="65"/>
  <c r="B44" i="76"/>
  <c r="B113" i="65"/>
  <c r="B87" i="65"/>
  <c r="B168" i="65"/>
  <c r="B161" i="76"/>
  <c r="B126" i="65"/>
  <c r="B119" i="76"/>
  <c r="B150" i="65"/>
  <c r="B143" i="76"/>
  <c r="B110" i="65"/>
  <c r="D51" i="76"/>
  <c r="E51" i="76"/>
  <c r="D144" i="76"/>
  <c r="E144" i="76"/>
  <c r="B72" i="65"/>
  <c r="B65" i="76"/>
  <c r="D46" i="76"/>
  <c r="E46" i="76"/>
  <c r="B165" i="65"/>
  <c r="B158" i="76"/>
  <c r="E112" i="76"/>
  <c r="D112" i="76"/>
  <c r="B145" i="65"/>
  <c r="B138" i="76"/>
  <c r="B49" i="65"/>
  <c r="D67" i="76"/>
  <c r="E67" i="76"/>
  <c r="B91" i="65"/>
  <c r="B84" i="76"/>
  <c r="D77" i="76"/>
  <c r="E77" i="76"/>
  <c r="B154" i="65"/>
  <c r="B131" i="65"/>
  <c r="B124" i="76"/>
  <c r="B112" i="65"/>
  <c r="B86" i="65"/>
  <c r="B75" i="65"/>
  <c r="B166" i="65"/>
  <c r="B159" i="76"/>
  <c r="E121" i="76"/>
  <c r="D121" i="76"/>
  <c r="D66" i="76"/>
  <c r="E66" i="76"/>
  <c r="D62" i="76"/>
  <c r="E62" i="76"/>
  <c r="B136" i="65"/>
  <c r="B129" i="76"/>
  <c r="B54" i="65"/>
  <c r="B47" i="76"/>
  <c r="D145" i="76"/>
  <c r="E145" i="76"/>
  <c r="D114" i="76"/>
  <c r="E114" i="76"/>
  <c r="E100" i="76"/>
  <c r="D100" i="76"/>
  <c r="B160" i="65"/>
  <c r="B153" i="76"/>
  <c r="B108" i="65"/>
  <c r="B101" i="76"/>
  <c r="B62" i="65"/>
  <c r="B55" i="76"/>
  <c r="D155" i="76"/>
  <c r="E155" i="76"/>
  <c r="B123" i="65"/>
  <c r="B116" i="76"/>
  <c r="B164" i="65"/>
  <c r="B157" i="76"/>
  <c r="E111" i="76"/>
  <c r="D111" i="76"/>
  <c r="D115" i="76"/>
  <c r="E115" i="76"/>
  <c r="B116" i="65"/>
  <c r="B109" i="76"/>
  <c r="B67" i="65"/>
  <c r="B60" i="76"/>
  <c r="D150" i="76"/>
  <c r="E150" i="76"/>
  <c r="B90" i="65"/>
  <c r="B83" i="76"/>
  <c r="B115" i="65"/>
  <c r="B108" i="76"/>
  <c r="B149" i="65"/>
  <c r="B142" i="76"/>
  <c r="D106" i="76"/>
  <c r="E106" i="76"/>
  <c r="E80" i="76"/>
  <c r="D80" i="76"/>
  <c r="B130" i="65"/>
  <c r="B123" i="76"/>
  <c r="D103" i="76"/>
  <c r="E103" i="76"/>
  <c r="E160" i="76"/>
  <c r="D160" i="76"/>
  <c r="B141" i="65"/>
  <c r="B134" i="76"/>
  <c r="B143" i="65"/>
  <c r="B136" i="76"/>
  <c r="B111" i="65"/>
  <c r="B104" i="76"/>
  <c r="D105" i="76"/>
  <c r="E105" i="76"/>
  <c r="B57" i="65"/>
  <c r="B50" i="76"/>
  <c r="D68" i="76"/>
  <c r="E68" i="76"/>
  <c r="B167" i="65"/>
  <c r="B107" i="65"/>
  <c r="B158" i="65"/>
  <c r="B120" i="65"/>
  <c r="B113" i="76"/>
  <c r="E74" i="76"/>
  <c r="D74" i="76"/>
  <c r="D137" i="76"/>
  <c r="E137" i="76"/>
  <c r="D130" i="76"/>
  <c r="E130" i="76"/>
  <c r="B117" i="65"/>
  <c r="B110" i="76"/>
  <c r="D76" i="76"/>
  <c r="E76" i="76"/>
  <c r="B128" i="65"/>
  <c r="B133" i="65"/>
  <c r="B126" i="76"/>
  <c r="B92" i="65"/>
  <c r="B85" i="76"/>
  <c r="D135" i="76"/>
  <c r="E135" i="76"/>
  <c r="B155" i="65"/>
  <c r="B148" i="76"/>
  <c r="D131" i="76"/>
  <c r="E131" i="76"/>
  <c r="B55" i="65"/>
  <c r="B48" i="76"/>
  <c r="B157" i="65"/>
  <c r="B68" i="65"/>
  <c r="B125" i="65"/>
  <c r="B139" i="65"/>
  <c r="B69" i="65"/>
  <c r="B146" i="65"/>
  <c r="B139" i="76"/>
  <c r="B63" i="65"/>
  <c r="B56" i="76"/>
  <c r="E128" i="76"/>
  <c r="D128" i="76"/>
  <c r="D133" i="76"/>
  <c r="E133" i="76"/>
  <c r="B80" i="65"/>
  <c r="B73" i="76"/>
  <c r="B78" i="65"/>
  <c r="B71" i="76"/>
  <c r="B152" i="65"/>
  <c r="E82" i="76"/>
  <c r="D82" i="76"/>
  <c r="B121" i="65"/>
  <c r="B129" i="65"/>
  <c r="B122" i="76"/>
  <c r="D70" i="76"/>
  <c r="E70" i="76"/>
  <c r="E146" i="76"/>
  <c r="D146" i="76"/>
  <c r="E75" i="76"/>
  <c r="D75" i="76"/>
  <c r="E152" i="76"/>
  <c r="D152" i="76"/>
  <c r="D140" i="76"/>
  <c r="E140" i="76"/>
  <c r="B161" i="65"/>
  <c r="B154" i="76"/>
  <c r="B76" i="65"/>
  <c r="B69" i="76"/>
  <c r="B134" i="65"/>
  <c r="B73" i="65"/>
  <c r="B71" i="65"/>
  <c r="B64" i="76"/>
  <c r="B79" i="65"/>
  <c r="B72" i="76"/>
  <c r="E205" i="76"/>
  <c r="D205" i="76"/>
  <c r="N6" i="14"/>
  <c r="E19" i="70" s="1"/>
  <c r="E24" i="70" s="1"/>
  <c r="B4" i="74" s="1"/>
  <c r="B162" i="82"/>
  <c r="B171" i="65"/>
  <c r="B164" i="76"/>
  <c r="F22" i="82"/>
  <c r="B50" i="65"/>
  <c r="A12" i="65" l="1"/>
  <c r="C17" i="65"/>
  <c r="D20" i="76"/>
  <c r="E20" i="76"/>
  <c r="D126" i="76"/>
  <c r="E126" i="76"/>
  <c r="D50" i="76"/>
  <c r="E50" i="76"/>
  <c r="D134" i="76"/>
  <c r="E134" i="76"/>
  <c r="E142" i="76"/>
  <c r="D142" i="76"/>
  <c r="E60" i="76"/>
  <c r="D60" i="76"/>
  <c r="D101" i="76"/>
  <c r="E101" i="76"/>
  <c r="D129" i="76"/>
  <c r="E129" i="76"/>
  <c r="D159" i="76"/>
  <c r="E159" i="76"/>
  <c r="D119" i="76"/>
  <c r="E119" i="76"/>
  <c r="D49" i="76"/>
  <c r="E49" i="76"/>
  <c r="D120" i="76"/>
  <c r="E120" i="76"/>
  <c r="D52" i="76"/>
  <c r="E52" i="76"/>
  <c r="D64" i="76"/>
  <c r="E64" i="76"/>
  <c r="D69" i="76"/>
  <c r="E69" i="76"/>
  <c r="D71" i="76"/>
  <c r="E71" i="76"/>
  <c r="E56" i="76"/>
  <c r="D56" i="76"/>
  <c r="E110" i="76"/>
  <c r="D110" i="76"/>
  <c r="D113" i="76"/>
  <c r="E113" i="76"/>
  <c r="D124" i="76"/>
  <c r="E124" i="76"/>
  <c r="D59" i="76"/>
  <c r="E59" i="76"/>
  <c r="D81" i="76"/>
  <c r="E81" i="76"/>
  <c r="D102" i="76"/>
  <c r="E102" i="76"/>
  <c r="E104" i="76"/>
  <c r="D104" i="76"/>
  <c r="E83" i="76"/>
  <c r="D83" i="76"/>
  <c r="D157" i="76"/>
  <c r="E157" i="76"/>
  <c r="D48" i="76"/>
  <c r="E48" i="76"/>
  <c r="D148" i="76"/>
  <c r="E148" i="76"/>
  <c r="D85" i="76"/>
  <c r="E85" i="76"/>
  <c r="E136" i="76"/>
  <c r="D136" i="76"/>
  <c r="D123" i="76"/>
  <c r="E123" i="76"/>
  <c r="E108" i="76"/>
  <c r="D108" i="76"/>
  <c r="D109" i="76"/>
  <c r="E109" i="76"/>
  <c r="E116" i="76"/>
  <c r="D116" i="76"/>
  <c r="D55" i="76"/>
  <c r="E55" i="76"/>
  <c r="D153" i="76"/>
  <c r="E153" i="76"/>
  <c r="D47" i="76"/>
  <c r="E47" i="76"/>
  <c r="E84" i="76"/>
  <c r="D84" i="76"/>
  <c r="D143" i="76"/>
  <c r="E143" i="76"/>
  <c r="E161" i="76"/>
  <c r="D161" i="76"/>
  <c r="D44" i="76"/>
  <c r="E44" i="76"/>
  <c r="D149" i="76"/>
  <c r="E149" i="76"/>
  <c r="B23" i="76"/>
  <c r="E125" i="76"/>
  <c r="D125" i="76"/>
  <c r="B30" i="65"/>
  <c r="E72" i="76"/>
  <c r="D72" i="76"/>
  <c r="D154" i="76"/>
  <c r="E154" i="76"/>
  <c r="D122" i="76"/>
  <c r="E122" i="76"/>
  <c r="E73" i="76"/>
  <c r="D73" i="76"/>
  <c r="D139" i="76"/>
  <c r="E139" i="76"/>
  <c r="D138" i="76"/>
  <c r="E138" i="76"/>
  <c r="D158" i="76"/>
  <c r="E158" i="76"/>
  <c r="E65" i="76"/>
  <c r="D65" i="76"/>
  <c r="E107" i="76"/>
  <c r="D107" i="76"/>
  <c r="E78" i="76"/>
  <c r="D78" i="76"/>
  <c r="N7" i="14"/>
  <c r="B5" i="74" s="1"/>
  <c r="F162" i="82"/>
  <c r="B161" i="82"/>
  <c r="B171" i="82" s="1"/>
  <c r="B7" i="82" s="1"/>
  <c r="D164" i="76"/>
  <c r="E164" i="76"/>
  <c r="C8" i="74" l="1"/>
  <c r="D23" i="76"/>
  <c r="E23" i="76"/>
  <c r="F161" i="82"/>
  <c r="F171" i="82" s="1"/>
  <c r="B8" i="82" s="1"/>
  <c r="B163" i="76"/>
  <c r="B170" i="65"/>
  <c r="B169" i="65" s="1"/>
  <c r="B179" i="65" s="1"/>
  <c r="E29" i="70" l="1"/>
  <c r="B162" i="76"/>
  <c r="B172" i="76" s="1"/>
  <c r="E163" i="76"/>
  <c r="D163" i="76"/>
  <c r="E30" i="70" l="1"/>
  <c r="E32" i="70" s="1"/>
  <c r="B12" i="67" s="1"/>
  <c r="E162" i="76"/>
  <c r="D162" i="76"/>
  <c r="B13" i="67" l="1"/>
  <c r="B14" i="67" s="1"/>
  <c r="E10" i="55"/>
  <c r="B7" i="76"/>
  <c r="B9" i="76" s="1"/>
  <c r="E172" i="76"/>
  <c r="D172" i="76"/>
  <c r="B7" i="65" l="1"/>
  <c r="E7" i="58"/>
  <c r="E7" i="57"/>
  <c r="E7"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27" authorId="0" shapeId="0" xr:uid="{00000000-0006-0000-0A00-000001000000}">
      <text>
        <r>
          <rPr>
            <b/>
            <sz val="9"/>
            <color indexed="81"/>
            <rFont val="Tahoma"/>
            <family val="2"/>
          </rPr>
          <t>FCDJFS:
Include the amount you are requesting for this program</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35" authorId="0" shapeId="0" xr:uid="{00000000-0006-0000-0C00-000001000000}">
      <text>
        <r>
          <rPr>
            <b/>
            <sz val="9"/>
            <color indexed="81"/>
            <rFont val="Tahoma"/>
            <family val="2"/>
          </rPr>
          <t>FCDJFS:</t>
        </r>
        <r>
          <rPr>
            <sz val="9"/>
            <color indexed="81"/>
            <rFont val="Tahoma"/>
            <family val="2"/>
          </rPr>
          <t xml:space="preserve">
Describe other here (type over Other)</t>
        </r>
      </text>
    </comment>
    <comment ref="A36" authorId="0" shapeId="0" xr:uid="{00000000-0006-0000-0C00-000002000000}">
      <text>
        <r>
          <rPr>
            <b/>
            <sz val="9"/>
            <color indexed="81"/>
            <rFont val="Tahoma"/>
            <family val="2"/>
          </rPr>
          <t>FCDJFS:</t>
        </r>
        <r>
          <rPr>
            <sz val="9"/>
            <color indexed="81"/>
            <rFont val="Tahoma"/>
            <family val="2"/>
          </rPr>
          <t xml:space="preserve">
Describe other here
(type over Other)</t>
        </r>
      </text>
    </comment>
    <comment ref="B37" authorId="0" shapeId="0" xr:uid="{00000000-0006-0000-0C00-000003000000}">
      <text>
        <r>
          <rPr>
            <b/>
            <sz val="9"/>
            <color indexed="81"/>
            <rFont val="Tahoma"/>
            <family val="2"/>
          </rPr>
          <t>FCDJFS:
Cost per mile- not to exceed .50/mile</t>
        </r>
        <r>
          <rPr>
            <sz val="9"/>
            <color indexed="81"/>
            <rFont val="Tahoma"/>
            <family val="2"/>
          </rPr>
          <t xml:space="preserve">
</t>
        </r>
      </text>
    </comment>
    <comment ref="C37" authorId="0" shapeId="0" xr:uid="{00000000-0006-0000-0C00-000004000000}">
      <text>
        <r>
          <rPr>
            <b/>
            <sz val="9"/>
            <color indexed="81"/>
            <rFont val="Tahoma"/>
            <family val="2"/>
          </rPr>
          <t xml:space="preserve">FCDJFS:
Total number of miles
</t>
        </r>
        <r>
          <rPr>
            <sz val="9"/>
            <color indexed="81"/>
            <rFont val="Tahoma"/>
            <family val="2"/>
          </rPr>
          <t xml:space="preserve">
</t>
        </r>
      </text>
    </comment>
    <comment ref="B40" authorId="0" shapeId="0" xr:uid="{00000000-0006-0000-0C00-000005000000}">
      <text>
        <r>
          <rPr>
            <b/>
            <sz val="9"/>
            <color indexed="81"/>
            <rFont val="Tahoma"/>
            <family val="2"/>
          </rPr>
          <t>FCDJFS:
Cost per bus pass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A17" authorId="0" shapeId="0" xr:uid="{00000000-0006-0000-0E00-000001000000}">
      <text>
        <r>
          <rPr>
            <b/>
            <sz val="9"/>
            <color indexed="81"/>
            <rFont val="Tahoma"/>
            <family val="2"/>
          </rPr>
          <t>FCDJFS:</t>
        </r>
        <r>
          <rPr>
            <sz val="9"/>
            <color indexed="81"/>
            <rFont val="Tahoma"/>
            <family val="2"/>
          </rPr>
          <t xml:space="preserve">
Describe other here (type over other)
</t>
        </r>
      </text>
    </comment>
  </commentList>
</comments>
</file>

<file path=xl/sharedStrings.xml><?xml version="1.0" encoding="utf-8"?>
<sst xmlns="http://schemas.openxmlformats.org/spreadsheetml/2006/main" count="522" uniqueCount="349">
  <si>
    <t>A</t>
  </si>
  <si>
    <t>B</t>
  </si>
  <si>
    <t>State</t>
  </si>
  <si>
    <t>County</t>
  </si>
  <si>
    <t>OR</t>
  </si>
  <si>
    <t>Item of Equipment</t>
  </si>
  <si>
    <t>% of Use for Program</t>
  </si>
  <si>
    <t>Model &amp; Year of Equipment</t>
  </si>
  <si>
    <t>Quantity</t>
  </si>
  <si>
    <t>Cost per Item</t>
  </si>
  <si>
    <t>Contributions</t>
  </si>
  <si>
    <t>Miscellaneous</t>
  </si>
  <si>
    <t>From Private Consumers</t>
  </si>
  <si>
    <t>I</t>
  </si>
  <si>
    <t>Total Actual Cost</t>
  </si>
  <si>
    <t>Detailed Explanation</t>
  </si>
  <si>
    <t>Quantity Charged to Program</t>
  </si>
  <si>
    <t>Balance to be depreciated</t>
  </si>
  <si>
    <t>Date</t>
  </si>
  <si>
    <t>Stipends Paid to Participants</t>
  </si>
  <si>
    <t>Salaries for Direct Program Staff</t>
  </si>
  <si>
    <t>Explanation/Formula</t>
  </si>
  <si>
    <t>Retirement Expense</t>
  </si>
  <si>
    <t>Health Insurance</t>
  </si>
  <si>
    <t>Dental Insurance</t>
  </si>
  <si>
    <t>Vision Insurance</t>
  </si>
  <si>
    <t>Life Insurance</t>
  </si>
  <si>
    <t>Short Term Disability</t>
  </si>
  <si>
    <t>Long Term Disability</t>
  </si>
  <si>
    <t>Date Entered into Service</t>
  </si>
  <si>
    <t># of Months in the Budget Period</t>
  </si>
  <si>
    <t>Direct Contracted Service Costs</t>
  </si>
  <si>
    <t>Direct Travel and Training Costs</t>
  </si>
  <si>
    <t>Direct Consumable Supplies and Related Costs</t>
  </si>
  <si>
    <t>Direct Equipment Purchase Costs</t>
  </si>
  <si>
    <t>Direct Leased and Rented Equipment Costs</t>
  </si>
  <si>
    <t>Direct Occupancy Costs</t>
  </si>
  <si>
    <t>Direct Equipment Subject to Depreciation</t>
  </si>
  <si>
    <t>Amount of Budget not covered by proposed FCDJFS Funding</t>
  </si>
  <si>
    <t>% of use for program</t>
  </si>
  <si>
    <t>% Use for Program</t>
  </si>
  <si>
    <t>Unemployment Insurance</t>
  </si>
  <si>
    <t>Subaward Period</t>
  </si>
  <si>
    <t>Subaward Amount</t>
  </si>
  <si>
    <t>Amount Expensed YTD</t>
  </si>
  <si>
    <t>Difference/Variance</t>
  </si>
  <si>
    <t>Reimbursable Costs</t>
  </si>
  <si>
    <t>Reimbursable Operational Costs</t>
  </si>
  <si>
    <t>Subtotal</t>
  </si>
  <si>
    <t>Reimbursable Equipment Costs</t>
  </si>
  <si>
    <t>Direct Program Costs</t>
  </si>
  <si>
    <t>Direct Program Staff Costs</t>
  </si>
  <si>
    <t>Direct Program Operational Costs</t>
  </si>
  <si>
    <t>Administrative Costs</t>
  </si>
  <si>
    <t>Insurance</t>
  </si>
  <si>
    <t>INVOICE</t>
  </si>
  <si>
    <t>Service Month</t>
  </si>
  <si>
    <t>Date Submitted</t>
  </si>
  <si>
    <t>BILL TO:</t>
  </si>
  <si>
    <t>Franklin County</t>
  </si>
  <si>
    <t>Department of Job and Family Services</t>
  </si>
  <si>
    <t>Subaward Number</t>
  </si>
  <si>
    <t>1721 Northland Park Ave.</t>
  </si>
  <si>
    <t>Columbus, OH 43229</t>
  </si>
  <si>
    <t>State Billing Code</t>
  </si>
  <si>
    <t>CFDA Number</t>
  </si>
  <si>
    <t>Funding Source</t>
  </si>
  <si>
    <t>Direct Costs</t>
  </si>
  <si>
    <t>Approved Invoice Total</t>
  </si>
  <si>
    <t xml:space="preserve">Provider Signature: </t>
  </si>
  <si>
    <t xml:space="preserve">Date: </t>
  </si>
  <si>
    <t>Mathematical error</t>
  </si>
  <si>
    <t>Total exceeds contract amount</t>
  </si>
  <si>
    <t>Unallowable cost</t>
  </si>
  <si>
    <t>Other:</t>
  </si>
  <si>
    <t xml:space="preserve">PC Signature: </t>
  </si>
  <si>
    <t>Administrator Approval:</t>
  </si>
  <si>
    <t>Cost Category</t>
  </si>
  <si>
    <t>Type of Cost</t>
  </si>
  <si>
    <t>Purchased From</t>
  </si>
  <si>
    <t>Item Description</t>
  </si>
  <si>
    <t>Amount</t>
  </si>
  <si>
    <t>Total Reimbursable Costs</t>
  </si>
  <si>
    <t>Total Direct Costs</t>
  </si>
  <si>
    <t>Total Administrative Costs</t>
  </si>
  <si>
    <t>Adjustment Amount</t>
  </si>
  <si>
    <t>Description</t>
  </si>
  <si>
    <t>Total Amount Invoiced This Month</t>
  </si>
  <si>
    <t>Totals</t>
  </si>
  <si>
    <t>FCDJFS Adjustments</t>
  </si>
  <si>
    <t>Adjusted Invoice Total</t>
  </si>
  <si>
    <t>I certify that all payments requested are for actual services rendered for the completion of agreed to performance measures/standard, and are in accordance with the provisions of the subaward agreement</t>
  </si>
  <si>
    <t>Below this line is for FCDJFS use Only</t>
  </si>
  <si>
    <t>Expenditure Summary</t>
  </si>
  <si>
    <t>Invoiced This Month</t>
  </si>
  <si>
    <t>Approved This Month</t>
  </si>
  <si>
    <t>Approved YTD</t>
  </si>
  <si>
    <t>Reimb &amp; Direct Invoiced This Month</t>
  </si>
  <si>
    <t>Admin Invoiced This Month</t>
  </si>
  <si>
    <t>% of Admin Invoiced This Month</t>
  </si>
  <si>
    <t>Reimb &amp; Direct Approved This Month</t>
  </si>
  <si>
    <t>Admin Approved This Month</t>
  </si>
  <si>
    <t>% of Admin Approved This Month</t>
  </si>
  <si>
    <t>Approved Budget</t>
  </si>
  <si>
    <t>Approved Monthly Expenditure</t>
  </si>
  <si>
    <t>Position Title/Description</t>
  </si>
  <si>
    <t>Purchased From/Item Description</t>
  </si>
  <si>
    <t>N/A</t>
  </si>
  <si>
    <t>Total</t>
  </si>
  <si>
    <t>Revision</t>
  </si>
  <si>
    <t>Reason</t>
  </si>
  <si>
    <t>Completed by</t>
  </si>
  <si>
    <t>Tested By</t>
  </si>
  <si>
    <t>Tested Date</t>
  </si>
  <si>
    <t>Notes/Comments</t>
  </si>
  <si>
    <t>Provider Name</t>
  </si>
  <si>
    <t>Program Name</t>
  </si>
  <si>
    <t>Budget Period</t>
  </si>
  <si>
    <t>Amount Requested</t>
  </si>
  <si>
    <t>Number to be served with FCDJFS Funding</t>
  </si>
  <si>
    <t>Cost per individual served</t>
  </si>
  <si>
    <t>Cost/hour</t>
  </si>
  <si>
    <t>Program Category</t>
  </si>
  <si>
    <t>Total Revenue for Budget Period</t>
  </si>
  <si>
    <t>Amount Requested from FCDJFS</t>
  </si>
  <si>
    <t xml:space="preserve">Federal </t>
  </si>
  <si>
    <t>Municipal (city, town etc.)</t>
  </si>
  <si>
    <t>Fees for Program Services</t>
  </si>
  <si>
    <t>Total Revenue for proposed Program</t>
  </si>
  <si>
    <t>State, County or Municipal Allocations</t>
  </si>
  <si>
    <t>Total Other Revenue</t>
  </si>
  <si>
    <t>Amount Confirmed</t>
  </si>
  <si>
    <t>Amount Pending</t>
  </si>
  <si>
    <t>Total Amount</t>
  </si>
  <si>
    <t>Budget Summary</t>
  </si>
  <si>
    <t>II</t>
  </si>
  <si>
    <t>III</t>
  </si>
  <si>
    <t>Subtotal Direct Costs</t>
  </si>
  <si>
    <t>Subtotal Reimbursable Costs</t>
  </si>
  <si>
    <t>Subtotal Administrative Costs</t>
  </si>
  <si>
    <t>Services Provided</t>
  </si>
  <si>
    <t>Total Cost</t>
  </si>
  <si>
    <t>I.A.1 Direct Contracted Service Costs</t>
  </si>
  <si>
    <t>I.A.2 Direct Travel and Training Costs</t>
  </si>
  <si>
    <t>I.A.3 Direct Consumable Supplies and Related Costs</t>
  </si>
  <si>
    <t>Item</t>
  </si>
  <si>
    <t>Incentives Paid to Particpants</t>
  </si>
  <si>
    <t>I.A.4 Incentives Paid to Participants</t>
  </si>
  <si>
    <t>I.A.5 Stipends Paid to Participants</t>
  </si>
  <si>
    <t>Total Budget</t>
  </si>
  <si>
    <t>I.B.1 Direct Equipment Purchase Costs</t>
  </si>
  <si>
    <t>I.B.2. Direct Leased and Rented Equipment Costs</t>
  </si>
  <si>
    <t>Total Annual Salary</t>
  </si>
  <si>
    <t>Program</t>
  </si>
  <si>
    <t>% charged to FCDJFS</t>
  </si>
  <si>
    <t>Total Benefit Amount</t>
  </si>
  <si>
    <t>II.A.1 Salaries for Direct Program Staff</t>
  </si>
  <si>
    <t>Workers' Comp.</t>
  </si>
  <si>
    <t>Total Direct Salary</t>
  </si>
  <si>
    <t>Total PR Cost</t>
  </si>
  <si>
    <t>Social Security/Medicare</t>
  </si>
  <si>
    <t>Total Salaries Charged to FCDJFS</t>
  </si>
  <si>
    <t>Provider</t>
  </si>
  <si>
    <t>Chargeable Costs</t>
  </si>
  <si>
    <t>Maintenance and Repairs</t>
  </si>
  <si>
    <t>Heat &amp; Light</t>
  </si>
  <si>
    <t>Telephone</t>
  </si>
  <si>
    <t>Water</t>
  </si>
  <si>
    <t>Number of Months in Budget Period</t>
  </si>
  <si>
    <t>Cost for Budget Period</t>
  </si>
  <si>
    <t>% of use for Program</t>
  </si>
  <si>
    <t>II.B.2 Direct Insurance Costs</t>
  </si>
  <si>
    <t>Equipment to be Depreciated</t>
  </si>
  <si>
    <t>New or Used</t>
  </si>
  <si>
    <t>Balance to be Depreciated</t>
  </si>
  <si>
    <t>Balance of Useful Life (in months)</t>
  </si>
  <si>
    <t>Chargeable Costs for the Budget Period</t>
  </si>
  <si>
    <t>Depreciation for the Budget Period</t>
  </si>
  <si>
    <t>III.A.2 Administrative Payroll Related Costs</t>
  </si>
  <si>
    <t>II.A.2 Payroll Related Costs for Direct Program Staff</t>
  </si>
  <si>
    <t>III.B.1 Administrative Professional Service Costs</t>
  </si>
  <si>
    <t>III.B.2 Administrative Travel and Training Costs</t>
  </si>
  <si>
    <t>III.B.3 Administrative Consumable Supplies and Related Costs</t>
  </si>
  <si>
    <t>III.B.4 Administrative Occupancy Costs</t>
  </si>
  <si>
    <t>III.B.5 Administrative Insurance Costs</t>
  </si>
  <si>
    <t>III.C.1 Administrative Equipment Subject to Depreciation</t>
  </si>
  <si>
    <t>From:</t>
  </si>
  <si>
    <t>To:</t>
  </si>
  <si>
    <t>Subrecipient Budget</t>
  </si>
  <si>
    <t>Government</t>
  </si>
  <si>
    <t>Fundraising and other donations</t>
  </si>
  <si>
    <t>Direct Salaries and Payroll Related Costs</t>
  </si>
  <si>
    <t>Total Agency Revenue</t>
  </si>
  <si>
    <t>Rental Cost for Budget Period</t>
  </si>
  <si>
    <t>% Use for Your Program</t>
  </si>
  <si>
    <t>Occupancy Cost</t>
  </si>
  <si>
    <t>Direct Cost</t>
  </si>
  <si>
    <r>
      <t xml:space="preserve">Position Title
</t>
    </r>
    <r>
      <rPr>
        <i/>
        <u/>
        <sz val="11"/>
        <rFont val="Arial"/>
        <family val="2"/>
      </rPr>
      <t>(each employee position must be individually itemized)</t>
    </r>
  </si>
  <si>
    <t>Street Address</t>
  </si>
  <si>
    <t>Address 2</t>
  </si>
  <si>
    <t>Phone</t>
  </si>
  <si>
    <t>Email</t>
  </si>
  <si>
    <t>Annual Expenditure Report</t>
  </si>
  <si>
    <t>YTD Expensed</t>
  </si>
  <si>
    <t>% Expensed</t>
  </si>
  <si>
    <t xml:space="preserve">% Expensed </t>
  </si>
  <si>
    <t>Amount Remaining</t>
  </si>
  <si>
    <t>Budget Type</t>
  </si>
  <si>
    <t>Initial:</t>
  </si>
  <si>
    <t>Modification:</t>
  </si>
  <si>
    <t>Budget Period Usage/ Rental Charge</t>
  </si>
  <si>
    <t>III.A.1 Administrative Salaries</t>
  </si>
  <si>
    <t>Hours/participant (if applicable)</t>
  </si>
  <si>
    <t>Grants from other funding sources</t>
  </si>
  <si>
    <t>Total Federal Awards</t>
  </si>
  <si>
    <t>Additional Funding for Proposed Program</t>
  </si>
  <si>
    <t>Source</t>
  </si>
  <si>
    <t>Total Projected Agency Revenue for your Fiscal Year</t>
  </si>
  <si>
    <t>Federal Subawards/Grants</t>
  </si>
  <si>
    <t>Federal Contracts</t>
  </si>
  <si>
    <t>Incentive</t>
  </si>
  <si>
    <t>FTE Position for the Agency</t>
  </si>
  <si>
    <t>Total Salary for Program Budget Period</t>
  </si>
  <si>
    <t>Type</t>
  </si>
  <si>
    <t>Revenue for Proposed Program</t>
  </si>
  <si>
    <t xml:space="preserve">FCDJFS expects that your agency will be able to perform all proposed services regardless of whether pending funding is received or not. Please describe how your agency will fund program if pending funding is not received. </t>
  </si>
  <si>
    <t>Start:</t>
  </si>
  <si>
    <t>End:</t>
  </si>
  <si>
    <t>Incentives Paid to Participants</t>
  </si>
  <si>
    <t>Cost per (if applicable)</t>
  </si>
  <si>
    <t>Number of 
(if applicable)</t>
  </si>
  <si>
    <t>Fee Per Hour (if applicable)</t>
  </si>
  <si>
    <t>Number of Hours 
(if applicable)</t>
  </si>
  <si>
    <t>1. Agency Vehicle Costs</t>
  </si>
  <si>
    <t>a. Gasoline and oil</t>
  </si>
  <si>
    <t>b. Vehicle Repair</t>
  </si>
  <si>
    <t>c. Vehicle License</t>
  </si>
  <si>
    <t>d. Vehicle Insurance</t>
  </si>
  <si>
    <t>e. Other:</t>
  </si>
  <si>
    <t>2. Mileage</t>
  </si>
  <si>
    <t>3. Conference, Meeting and Training Costs</t>
  </si>
  <si>
    <t>Program transportation</t>
  </si>
  <si>
    <t>Special trips</t>
  </si>
  <si>
    <t>f. Other:</t>
  </si>
  <si>
    <t>FTE Position for the Program</t>
  </si>
  <si>
    <t>Actual % Rate</t>
  </si>
  <si>
    <t>II.B.4 Direct Equipment Subject to Depreciation</t>
  </si>
  <si>
    <t>II.B.1 Direct Occupancy Costs for Primary Location</t>
  </si>
  <si>
    <t>Location/Site Name</t>
  </si>
  <si>
    <t>III.B.6 Administrative Rental Costs</t>
  </si>
  <si>
    <t>Program Rental Costs</t>
  </si>
  <si>
    <t>Balance of useful life (in months)</t>
  </si>
  <si>
    <t>Depreciation Cost</t>
  </si>
  <si>
    <t>Months in budget period</t>
  </si>
  <si>
    <t>A. Occupancy (rent/mortgage/lease)</t>
  </si>
  <si>
    <t>B. Depreciation</t>
  </si>
  <si>
    <t>4. Purchased Transportation</t>
  </si>
  <si>
    <t>Stipend</t>
  </si>
  <si>
    <t>Award Period Position Information</t>
  </si>
  <si>
    <t>Annual Agency Position Information</t>
  </si>
  <si>
    <t>Benefit Cost for Award Period</t>
  </si>
  <si>
    <t>Total Direct Salaries and Benefit Cost</t>
  </si>
  <si>
    <t>Unemployment Ins.</t>
  </si>
  <si>
    <t>Retirement Exp.</t>
  </si>
  <si>
    <t>Total Benefit Costs Charged to FCDJFS</t>
  </si>
  <si>
    <t>PR and Benefit Costs for Direct Program Staff</t>
  </si>
  <si>
    <t>Please complete the following information for your program:</t>
  </si>
  <si>
    <t>Direct Occupancy and Insurance Costs</t>
  </si>
  <si>
    <t>Date submitted</t>
  </si>
  <si>
    <t>Agency Fiscal Period</t>
  </si>
  <si>
    <t>Reimbursable Costs Explanations:</t>
  </si>
  <si>
    <t>Direct Costs Explanations:</t>
  </si>
  <si>
    <t>C. Maintance and Utilities</t>
  </si>
  <si>
    <t>II.B.3 Program Site Rental Costs</t>
  </si>
  <si>
    <t>Provider:</t>
  </si>
  <si>
    <t>Program:</t>
  </si>
  <si>
    <t>Budget Period:</t>
  </si>
  <si>
    <t>Program Name:</t>
  </si>
  <si>
    <t>Provider Name:</t>
  </si>
  <si>
    <t>Date approved by FCDJFS</t>
  </si>
  <si>
    <t>Total Payroll Related Costs Charged to FCDJFS</t>
  </si>
  <si>
    <t>Utilities</t>
  </si>
  <si>
    <t>Contact Information
(phone, email, etc.)</t>
  </si>
  <si>
    <t>Mod 1 Amount</t>
  </si>
  <si>
    <t>Mod 2 Amount</t>
  </si>
  <si>
    <t>Mod 3 Amount</t>
  </si>
  <si>
    <t>Original Budget Amount</t>
  </si>
  <si>
    <t>Reimbursable Costs:</t>
  </si>
  <si>
    <t>Direct Costs:</t>
  </si>
  <si>
    <t>Administrative Costs:</t>
  </si>
  <si>
    <t>Please give detailed explanations for each modification amount requested</t>
  </si>
  <si>
    <t>Budget Modification Request</t>
  </si>
  <si>
    <t>Modified Budget Amount</t>
  </si>
  <si>
    <t>Enter the amount that you would like to modify in the appropriate modification column. The Modified Budget Amount must equal the Original Budget Amount.</t>
  </si>
  <si>
    <t>Modified Budget</t>
  </si>
  <si>
    <t>Added budget modification sheet</t>
  </si>
  <si>
    <t>LaShawn</t>
  </si>
  <si>
    <t>Double-click on the guide below to view the full User Guide</t>
  </si>
  <si>
    <t>Updated Direct and Admin totals on the Exp. Summary sheet</t>
  </si>
  <si>
    <t>Wasn't adding all numbers in the Direct and Admin columns</t>
  </si>
  <si>
    <t>Put formula in cell D12 on Direct Occupancy &amp; Insurance</t>
  </si>
  <si>
    <t>Forgot to add formula to this cell</t>
  </si>
  <si>
    <t>Corrected formula in cell D18 on Admin Occupancy sheet</t>
  </si>
  <si>
    <t>Formula was counting admin occupancy twice</t>
  </si>
  <si>
    <t>Added totals to insurance amounts on Dir and Admin salaries and PR cost sheets</t>
  </si>
  <si>
    <t>To correct error on budget mod sheet</t>
  </si>
  <si>
    <t>Updated data validation on direct sheet for Position Title/Description to include cell a30</t>
  </si>
  <si>
    <t>Direct staff was not being displayed on the invoice</t>
  </si>
  <si>
    <t>Formula was calculating incorrectly per Cynthia</t>
  </si>
  <si>
    <t>Updated admin percentage formula on Summary sheet to '=IFERROR(E43/(E28+E17),"-") 
Admin / (Direct + Reimb)</t>
  </si>
  <si>
    <t>Program Type</t>
  </si>
  <si>
    <t>Added Program Category and Program Type to Invoice Summary and Cover Sheet</t>
  </si>
  <si>
    <t>To better identify invoices</t>
  </si>
  <si>
    <t>Program Type/Definition</t>
  </si>
  <si>
    <t>Updated Program Type to Program Type/Definition</t>
  </si>
  <si>
    <t>This invoice has been reviewed by the assigned FCDJFS staff. The expenditures submitted on this invoice comply with the terms and conditions of the approved subaward agreement/contract.</t>
  </si>
  <si>
    <t>Adjustment Details: This invoice has been reviewed by FCDJFS. The adjustments to the invoice noted in this section have been made by FCDJFS to correct/modify the invoicing as originally submitted by the provider. Notice of these adjustments is sent to the provider.</t>
  </si>
  <si>
    <t>Added language to invoice summary sheet</t>
  </si>
  <si>
    <t>To indicate that invoices have been reviewed against the contract</t>
  </si>
  <si>
    <t>Added rows to direct salaries sheet, budget mod, direct (invoice) and AER</t>
  </si>
  <si>
    <t>Per agency request since they have a lot of direct staff</t>
  </si>
  <si>
    <t>Federal Indirect Cost Rate</t>
  </si>
  <si>
    <t>Percentage</t>
  </si>
  <si>
    <t>Admin Amount</t>
  </si>
  <si>
    <t>Option 2</t>
  </si>
  <si>
    <t>Modified Total Direct Costs</t>
  </si>
  <si>
    <t>Must now be entered in contracted costs</t>
  </si>
  <si>
    <t>Name of Subcontractor/Subrecipient</t>
  </si>
  <si>
    <t>Direct Reimbursable Costs</t>
  </si>
  <si>
    <t>Direct Reimbursable Operational Costs</t>
  </si>
  <si>
    <t>Amount Applied to MTDC</t>
  </si>
  <si>
    <t>All salaries, benefits and PR costs are included in MTDC</t>
  </si>
  <si>
    <t>De Minimis or Other Percentage</t>
  </si>
  <si>
    <t>Bus passes</t>
  </si>
  <si>
    <t>Admin %</t>
  </si>
  <si>
    <t>MTDC this Month</t>
  </si>
  <si>
    <t>Administrative Costs Explanation:</t>
  </si>
  <si>
    <t>Site 1</t>
  </si>
  <si>
    <t>II.B.2 Program Site Rental Costs</t>
  </si>
  <si>
    <t>II.B.3 Direct Equipment Subject to Depreciation</t>
  </si>
  <si>
    <t>SL - Coordinator 1</t>
  </si>
  <si>
    <t>SL - Coordinator 2</t>
  </si>
  <si>
    <t>SL - Coordinator 3</t>
  </si>
  <si>
    <t>SL - Coordinator 4</t>
  </si>
  <si>
    <t>AS - Coordinator 1</t>
  </si>
  <si>
    <t>AS - Coordinator 2</t>
  </si>
  <si>
    <t>AS - Coordinator 3</t>
  </si>
  <si>
    <t>AS - Coordinator 4</t>
  </si>
  <si>
    <t>15% De Minimis or Lower Percentage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</si>
</sst>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lt;=9999999]###\-####;\(###\)\ ###\-####"/>
    <numFmt numFmtId="165" formatCode="[$-409]mmmm\ d\,\ yyyy;@"/>
    <numFmt numFmtId="166" formatCode="&quot;$&quot;#,##0.00"/>
  </numFmts>
  <fonts count="60"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b/>
      <sz val="12"/>
      <name val="Arial"/>
      <family val="2"/>
    </font>
    <font>
      <sz val="12"/>
      <name val="Arial"/>
      <family val="2"/>
    </font>
    <font>
      <sz val="10"/>
      <name val="Arial"/>
      <family val="2"/>
    </font>
    <font>
      <b/>
      <u/>
      <sz val="16"/>
      <name val="Arial"/>
      <family val="2"/>
    </font>
    <font>
      <sz val="9"/>
      <name val="Arial"/>
      <family val="2"/>
    </font>
    <font>
      <b/>
      <sz val="9"/>
      <name val="Arial"/>
      <family val="2"/>
    </font>
    <font>
      <sz val="8"/>
      <name val="Arial"/>
      <family val="2"/>
    </font>
    <font>
      <sz val="11"/>
      <name val="Arial"/>
      <family val="2"/>
    </font>
    <font>
      <b/>
      <sz val="16"/>
      <name val="Arial"/>
      <family val="2"/>
    </font>
    <font>
      <sz val="11"/>
      <color theme="1"/>
      <name val="Calibri"/>
      <family val="2"/>
      <scheme val="minor"/>
    </font>
    <font>
      <sz val="16"/>
      <name val="Trebuchet MS"/>
      <family val="2"/>
    </font>
    <font>
      <sz val="10"/>
      <name val="Trebuchet MS"/>
      <family val="2"/>
    </font>
    <font>
      <sz val="9"/>
      <name val="Trebuchet MS"/>
      <family val="2"/>
    </font>
    <font>
      <sz val="8"/>
      <name val="Trebuchet MS"/>
      <family val="2"/>
    </font>
    <font>
      <u/>
      <sz val="10"/>
      <color theme="10"/>
      <name val="Arial"/>
      <family val="2"/>
    </font>
    <font>
      <u/>
      <sz val="9"/>
      <color theme="10"/>
      <name val="Arial"/>
      <family val="2"/>
    </font>
    <font>
      <b/>
      <sz val="9"/>
      <name val="Trebuchet MS"/>
      <family val="2"/>
    </font>
    <font>
      <sz val="20"/>
      <color theme="3" tint="0.39997558519241921"/>
      <name val="Segoe Script"/>
      <family val="2"/>
    </font>
    <font>
      <sz val="16"/>
      <color theme="3" tint="0.39997558519241921"/>
      <name val="Segoe Script"/>
      <family val="2"/>
    </font>
    <font>
      <b/>
      <sz val="12"/>
      <name val="Trebuchet MS"/>
      <family val="2"/>
    </font>
    <font>
      <b/>
      <sz val="10"/>
      <color indexed="41"/>
      <name val="Trebuchet MS"/>
      <family val="2"/>
    </font>
    <font>
      <b/>
      <sz val="10"/>
      <name val="Trebuchet MS"/>
      <family val="2"/>
    </font>
    <font>
      <sz val="14"/>
      <name val="Trebuchet MS"/>
      <family val="2"/>
    </font>
    <font>
      <b/>
      <sz val="8"/>
      <name val="Trebuchet MS"/>
      <family val="2"/>
    </font>
    <font>
      <b/>
      <i/>
      <sz val="10"/>
      <color indexed="46"/>
      <name val="Trebuchet MS"/>
      <family val="2"/>
    </font>
    <font>
      <sz val="10"/>
      <color indexed="46"/>
      <name val="Trebuchet MS"/>
      <family val="2"/>
    </font>
    <font>
      <sz val="9"/>
      <color theme="1"/>
      <name val="Trebuchet MS"/>
      <family val="2"/>
    </font>
    <font>
      <sz val="11"/>
      <color theme="1"/>
      <name val="Calibri"/>
      <family val="2"/>
    </font>
    <font>
      <b/>
      <sz val="9"/>
      <color theme="1"/>
      <name val="Trebuchet MS"/>
      <family val="2"/>
    </font>
    <font>
      <b/>
      <sz val="11"/>
      <color theme="1"/>
      <name val="Trebuchet MS"/>
      <family val="2"/>
    </font>
    <font>
      <b/>
      <sz val="9"/>
      <color indexed="81"/>
      <name val="Tahoma"/>
      <family val="2"/>
    </font>
    <font>
      <sz val="9"/>
      <color indexed="81"/>
      <name val="Tahoma"/>
      <family val="2"/>
    </font>
    <font>
      <sz val="10"/>
      <color theme="1"/>
      <name val="Trebuchet MS"/>
      <family val="2"/>
    </font>
    <font>
      <b/>
      <sz val="10"/>
      <color theme="1"/>
      <name val="Trebuchet MS"/>
      <family val="2"/>
    </font>
    <font>
      <b/>
      <u/>
      <sz val="14"/>
      <name val="Arial"/>
      <family val="2"/>
    </font>
    <font>
      <b/>
      <sz val="11"/>
      <color theme="1"/>
      <name val="Arial"/>
      <family val="2"/>
    </font>
    <font>
      <i/>
      <u/>
      <sz val="11"/>
      <name val="Arial"/>
      <family val="2"/>
    </font>
    <font>
      <u/>
      <sz val="11"/>
      <name val="Arial"/>
      <family val="2"/>
    </font>
    <font>
      <sz val="11"/>
      <name val="Trebuchet MS"/>
      <family val="2"/>
    </font>
    <font>
      <sz val="12"/>
      <name val="Trebuchet MS"/>
      <family val="2"/>
    </font>
    <font>
      <sz val="11"/>
      <color theme="1"/>
      <name val="Arial"/>
      <family val="2"/>
    </font>
    <font>
      <sz val="14"/>
      <name val="Arial"/>
      <family val="2"/>
    </font>
    <font>
      <b/>
      <u/>
      <sz val="12"/>
      <name val="Arial"/>
      <family val="2"/>
    </font>
    <font>
      <b/>
      <u/>
      <sz val="11"/>
      <name val="Arial"/>
      <family val="2"/>
    </font>
    <font>
      <sz val="10"/>
      <name val="Trebuchet MS"/>
      <family val="2"/>
    </font>
    <font>
      <sz val="10"/>
      <color theme="1"/>
      <name val="Trebuchet MS"/>
      <family val="2"/>
    </font>
    <font>
      <sz val="10"/>
      <name val="Trebuchet MS"/>
      <family val="2"/>
    </font>
    <font>
      <b/>
      <sz val="11"/>
      <color theme="1"/>
      <name val="Arial"/>
      <family val="2"/>
    </font>
    <font>
      <b/>
      <sz val="14"/>
      <name val="Arial"/>
      <family val="2"/>
    </font>
    <font>
      <b/>
      <sz val="8"/>
      <name val="Trebuchet MS"/>
      <family val="2"/>
    </font>
  </fonts>
  <fills count="11">
    <fill>
      <patternFill patternType="none"/>
    </fill>
    <fill>
      <patternFill patternType="gray125"/>
    </fill>
    <fill>
      <patternFill patternType="solid">
        <fgColor theme="3" tint="0.59999389629810485"/>
        <bgColor indexed="64"/>
      </patternFill>
    </fill>
    <fill>
      <patternFill patternType="solid">
        <fgColor indexed="9"/>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99CC00"/>
        <bgColor indexed="64"/>
      </patternFill>
    </fill>
    <fill>
      <patternFill patternType="solid">
        <fgColor theme="0"/>
        <bgColor indexed="64"/>
      </patternFill>
    </fill>
  </fills>
  <borders count="39">
    <border>
      <left/>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style="thin">
        <color theme="4"/>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4"/>
      </left>
      <right style="thin">
        <color theme="4"/>
      </right>
      <top style="thin">
        <color theme="4"/>
      </top>
      <bottom style="medium">
        <color theme="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2"/>
      </left>
      <right style="thin">
        <color indexed="62"/>
      </right>
      <top/>
      <bottom/>
      <diagonal/>
    </border>
  </borders>
  <cellStyleXfs count="76">
    <xf numFmtId="0" fontId="0" fillId="0" borderId="0"/>
    <xf numFmtId="44" fontId="8" fillId="0" borderId="0" applyFont="0" applyFill="0" applyBorder="0" applyAlignment="0" applyProtection="0"/>
    <xf numFmtId="9" fontId="8" fillId="0" borderId="0" applyFont="0" applyFill="0" applyBorder="0" applyAlignment="0" applyProtection="0"/>
    <xf numFmtId="44" fontId="17" fillId="0" borderId="0" applyFont="0" applyFill="0" applyBorder="0" applyAlignment="0" applyProtection="0"/>
    <xf numFmtId="9" fontId="17" fillId="0" borderId="0" applyFont="0" applyFill="0" applyBorder="0" applyAlignment="0" applyProtection="0"/>
    <xf numFmtId="0" fontId="19" fillId="0" borderId="0"/>
    <xf numFmtId="9" fontId="19" fillId="0" borderId="0" applyFont="0" applyFill="0" applyBorder="0" applyAlignment="0" applyProtection="0"/>
    <xf numFmtId="44" fontId="19" fillId="0" borderId="0" applyFont="0" applyFill="0" applyBorder="0" applyAlignment="0" applyProtection="0"/>
    <xf numFmtId="0" fontId="8" fillId="0" borderId="0"/>
    <xf numFmtId="0" fontId="8" fillId="0" borderId="0"/>
    <xf numFmtId="0" fontId="12" fillId="0" borderId="0"/>
    <xf numFmtId="0" fontId="24" fillId="0" borderId="0" applyNumberFormat="0" applyFill="0" applyBorder="0" applyAlignment="0" applyProtection="0"/>
    <xf numFmtId="44" fontId="12" fillId="0" borderId="0" applyFont="0" applyFill="0" applyBorder="0" applyAlignment="0" applyProtection="0"/>
    <xf numFmtId="0" fontId="37" fillId="0" borderId="0"/>
    <xf numFmtId="9" fontId="12" fillId="0" borderId="0" applyFont="0" applyFill="0" applyBorder="0" applyAlignment="0" applyProtection="0"/>
    <xf numFmtId="0" fontId="8" fillId="0" borderId="0"/>
    <xf numFmtId="0" fontId="7" fillId="0" borderId="0"/>
    <xf numFmtId="0" fontId="6" fillId="0" borderId="0"/>
    <xf numFmtId="44" fontId="6" fillId="0" borderId="0" applyFont="0" applyFill="0" applyBorder="0" applyAlignment="0" applyProtection="0"/>
    <xf numFmtId="0" fontId="24" fillId="0" borderId="0" applyNumberFormat="0" applyFill="0" applyBorder="0" applyAlignment="0" applyProtection="0"/>
    <xf numFmtId="9" fontId="6"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4" fontId="37" fillId="0" borderId="0" applyFont="0" applyFill="0" applyBorder="0" applyAlignment="0" applyProtection="0"/>
    <xf numFmtId="0" fontId="12" fillId="0" borderId="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0" fontId="12" fillId="0" borderId="0"/>
    <xf numFmtId="44"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0" fontId="12" fillId="0" borderId="0"/>
    <xf numFmtId="0" fontId="3" fillId="0" borderId="0"/>
    <xf numFmtId="0" fontId="12" fillId="0" borderId="0"/>
    <xf numFmtId="0" fontId="1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10">
    <xf numFmtId="0" fontId="0" fillId="0" borderId="0" xfId="0"/>
    <xf numFmtId="0" fontId="9" fillId="0" borderId="0" xfId="0" applyFont="1" applyAlignment="1">
      <alignment horizontal="center" wrapText="1"/>
    </xf>
    <xf numFmtId="0" fontId="9" fillId="0" borderId="0" xfId="0" applyFont="1" applyAlignment="1">
      <alignment wrapText="1"/>
    </xf>
    <xf numFmtId="0" fontId="9" fillId="0" borderId="0" xfId="0" applyFont="1" applyAlignment="1">
      <alignment horizontal="left" wrapText="1"/>
    </xf>
    <xf numFmtId="0" fontId="20" fillId="0" borderId="0" xfId="10" applyFont="1"/>
    <xf numFmtId="0" fontId="12" fillId="0" borderId="0" xfId="10"/>
    <xf numFmtId="0" fontId="21" fillId="0" borderId="0" xfId="10" applyFont="1"/>
    <xf numFmtId="0" fontId="22" fillId="0" borderId="0" xfId="10" applyFont="1" applyAlignment="1">
      <alignment horizontal="left" indent="1"/>
    </xf>
    <xf numFmtId="0" fontId="22" fillId="0" borderId="0" xfId="10" applyFont="1"/>
    <xf numFmtId="0" fontId="23" fillId="0" borderId="0" xfId="10" applyFont="1"/>
    <xf numFmtId="0" fontId="22" fillId="0" borderId="0" xfId="10" applyFont="1" applyAlignment="1">
      <alignment horizontal="right"/>
    </xf>
    <xf numFmtId="0" fontId="26" fillId="0" borderId="0" xfId="10" applyFont="1" applyAlignment="1">
      <alignment horizontal="left" wrapText="1" indent="1"/>
    </xf>
    <xf numFmtId="0" fontId="26" fillId="0" borderId="0" xfId="10" applyFont="1" applyAlignment="1">
      <alignment horizontal="left" indent="1"/>
    </xf>
    <xf numFmtId="14" fontId="22" fillId="0" borderId="0" xfId="10" applyNumberFormat="1" applyFont="1" applyAlignment="1">
      <alignment horizontal="left" indent="1"/>
    </xf>
    <xf numFmtId="0" fontId="22" fillId="0" borderId="0" xfId="10" applyFont="1" applyAlignment="1">
      <alignment horizontal="left"/>
    </xf>
    <xf numFmtId="0" fontId="30" fillId="0" borderId="0" xfId="10" applyFont="1" applyAlignment="1">
      <alignment horizontal="center"/>
    </xf>
    <xf numFmtId="0" fontId="31" fillId="0" borderId="0" xfId="10" applyFont="1" applyAlignment="1">
      <alignment horizontal="center"/>
    </xf>
    <xf numFmtId="0" fontId="20" fillId="0" borderId="0" xfId="10" applyFont="1" applyAlignment="1">
      <alignment vertical="center"/>
    </xf>
    <xf numFmtId="0" fontId="32" fillId="0" borderId="0" xfId="10" applyFont="1"/>
    <xf numFmtId="0" fontId="23" fillId="0" borderId="0" xfId="10" applyFont="1" applyAlignment="1">
      <alignment horizontal="right"/>
    </xf>
    <xf numFmtId="0" fontId="33" fillId="0" borderId="0" xfId="10" applyFont="1" applyAlignment="1">
      <alignment horizontal="left" wrapText="1" indent="1"/>
    </xf>
    <xf numFmtId="0" fontId="33" fillId="0" borderId="0" xfId="10" applyFont="1" applyAlignment="1">
      <alignment horizontal="left" indent="1"/>
    </xf>
    <xf numFmtId="14" fontId="23" fillId="0" borderId="0" xfId="10" applyNumberFormat="1" applyFont="1" applyAlignment="1">
      <alignment horizontal="left" indent="1"/>
    </xf>
    <xf numFmtId="0" fontId="23" fillId="0" borderId="0" xfId="10" applyFont="1" applyAlignment="1">
      <alignment horizontal="left"/>
    </xf>
    <xf numFmtId="0" fontId="33" fillId="0" borderId="0" xfId="10" applyFont="1" applyAlignment="1">
      <alignment vertical="center"/>
    </xf>
    <xf numFmtId="0" fontId="22" fillId="0" borderId="0" xfId="10" applyFont="1" applyAlignment="1" applyProtection="1">
      <alignment wrapText="1"/>
      <protection locked="0"/>
    </xf>
    <xf numFmtId="14" fontId="23" fillId="0" borderId="0" xfId="10" applyNumberFormat="1" applyFont="1" applyProtection="1">
      <protection locked="0"/>
    </xf>
    <xf numFmtId="166" fontId="23" fillId="0" borderId="0" xfId="10" applyNumberFormat="1" applyFont="1" applyProtection="1">
      <protection locked="0"/>
    </xf>
    <xf numFmtId="2" fontId="22" fillId="0" borderId="0" xfId="10" applyNumberFormat="1" applyFont="1" applyProtection="1">
      <protection locked="0"/>
    </xf>
    <xf numFmtId="43" fontId="23" fillId="0" borderId="0" xfId="10" applyNumberFormat="1" applyFont="1" applyProtection="1">
      <protection locked="0"/>
    </xf>
    <xf numFmtId="166" fontId="23" fillId="0" borderId="0" xfId="10" applyNumberFormat="1" applyFont="1"/>
    <xf numFmtId="0" fontId="33" fillId="0" borderId="0" xfId="10" applyFont="1" applyAlignment="1">
      <alignment horizontal="right"/>
    </xf>
    <xf numFmtId="44" fontId="23" fillId="0" borderId="0" xfId="10" applyNumberFormat="1" applyFont="1"/>
    <xf numFmtId="44" fontId="26" fillId="0" borderId="0" xfId="10" applyNumberFormat="1" applyFont="1"/>
    <xf numFmtId="0" fontId="31" fillId="0" borderId="0" xfId="10" applyFont="1"/>
    <xf numFmtId="0" fontId="34" fillId="0" borderId="0" xfId="10" applyFont="1" applyAlignment="1">
      <alignment horizontal="center"/>
    </xf>
    <xf numFmtId="0" fontId="35" fillId="0" borderId="0" xfId="10" applyFont="1" applyAlignment="1">
      <alignment horizontal="center"/>
    </xf>
    <xf numFmtId="2" fontId="32" fillId="0" borderId="0" xfId="10" applyNumberFormat="1" applyFont="1"/>
    <xf numFmtId="2" fontId="22" fillId="0" borderId="0" xfId="10" applyNumberFormat="1" applyFont="1" applyAlignment="1">
      <alignment horizontal="right"/>
    </xf>
    <xf numFmtId="2" fontId="23" fillId="0" borderId="0" xfId="10" applyNumberFormat="1" applyFont="1"/>
    <xf numFmtId="44" fontId="39" fillId="0" borderId="0" xfId="10" applyNumberFormat="1" applyFont="1" applyAlignment="1">
      <alignment horizontal="center" vertical="center"/>
    </xf>
    <xf numFmtId="14" fontId="39" fillId="0" borderId="0" xfId="10" applyNumberFormat="1" applyFont="1" applyAlignment="1">
      <alignment horizontal="center" vertical="center"/>
    </xf>
    <xf numFmtId="0" fontId="23" fillId="3" borderId="8" xfId="10" applyFont="1" applyFill="1" applyBorder="1" applyAlignment="1">
      <alignment vertical="top"/>
    </xf>
    <xf numFmtId="0" fontId="23" fillId="3" borderId="4" xfId="10" applyFont="1" applyFill="1" applyBorder="1" applyAlignment="1">
      <alignment vertical="top"/>
    </xf>
    <xf numFmtId="0" fontId="23" fillId="3" borderId="14" xfId="10" applyFont="1" applyFill="1" applyBorder="1" applyAlignment="1">
      <alignment vertical="top"/>
    </xf>
    <xf numFmtId="0" fontId="27" fillId="3" borderId="0" xfId="10" applyFont="1" applyFill="1" applyAlignment="1">
      <alignment horizontal="center" vertical="center"/>
    </xf>
    <xf numFmtId="14" fontId="28" fillId="0" borderId="0" xfId="10" applyNumberFormat="1" applyFont="1" applyAlignment="1">
      <alignment horizontal="center" vertical="center"/>
    </xf>
    <xf numFmtId="0" fontId="28" fillId="0" borderId="0" xfId="10" applyFont="1" applyAlignment="1">
      <alignment horizontal="center" vertical="center"/>
    </xf>
    <xf numFmtId="0" fontId="38" fillId="3" borderId="0" xfId="10" applyFont="1" applyFill="1" applyAlignment="1">
      <alignment horizontal="right" vertical="center"/>
    </xf>
    <xf numFmtId="0" fontId="23" fillId="0" borderId="0" xfId="10" applyFont="1" applyAlignment="1">
      <alignment horizontal="left" indent="1"/>
    </xf>
    <xf numFmtId="165" fontId="23" fillId="0" borderId="0" xfId="10" applyNumberFormat="1" applyFont="1" applyAlignment="1">
      <alignment horizontal="left" indent="1"/>
    </xf>
    <xf numFmtId="166" fontId="23" fillId="0" borderId="0" xfId="10" applyNumberFormat="1" applyFont="1" applyAlignment="1">
      <alignment horizontal="left" indent="1"/>
    </xf>
    <xf numFmtId="166" fontId="31" fillId="0" borderId="0" xfId="10" applyNumberFormat="1" applyFont="1" applyAlignment="1">
      <alignment horizontal="center"/>
    </xf>
    <xf numFmtId="10" fontId="31" fillId="0" borderId="0" xfId="2" applyNumberFormat="1" applyFont="1" applyFill="1" applyAlignment="1">
      <alignment horizontal="center"/>
    </xf>
    <xf numFmtId="9" fontId="31" fillId="0" borderId="0" xfId="2" applyFont="1" applyFill="1" applyAlignment="1">
      <alignment horizontal="center"/>
    </xf>
    <xf numFmtId="0" fontId="21" fillId="0" borderId="0" xfId="0" applyFont="1" applyAlignment="1">
      <alignment wrapText="1"/>
    </xf>
    <xf numFmtId="0" fontId="21" fillId="0" borderId="0" xfId="0" applyFont="1"/>
    <xf numFmtId="0" fontId="42" fillId="0" borderId="0" xfId="17" applyFont="1"/>
    <xf numFmtId="44" fontId="42" fillId="0" borderId="0" xfId="18" applyFont="1" applyFill="1" applyBorder="1" applyAlignment="1" applyProtection="1"/>
    <xf numFmtId="44" fontId="21" fillId="0" borderId="0" xfId="1" applyFont="1"/>
    <xf numFmtId="44" fontId="43" fillId="0" borderId="0" xfId="18" applyFont="1" applyFill="1" applyBorder="1" applyAlignment="1" applyProtection="1">
      <alignment horizontal="right"/>
    </xf>
    <xf numFmtId="44" fontId="21" fillId="0" borderId="0" xfId="0" applyNumberFormat="1" applyFont="1"/>
    <xf numFmtId="44" fontId="42" fillId="0" borderId="0" xfId="18" applyFont="1" applyFill="1" applyBorder="1" applyAlignment="1" applyProtection="1">
      <alignment vertical="center"/>
    </xf>
    <xf numFmtId="0" fontId="31" fillId="0" borderId="0" xfId="0" applyFont="1" applyAlignment="1">
      <alignment horizontal="right"/>
    </xf>
    <xf numFmtId="0" fontId="22" fillId="0" borderId="0" xfId="10" applyFont="1" applyProtection="1">
      <protection locked="0"/>
    </xf>
    <xf numFmtId="0" fontId="31" fillId="0" borderId="0" xfId="10" applyFont="1" applyAlignment="1">
      <alignment horizontal="left"/>
    </xf>
    <xf numFmtId="2" fontId="29" fillId="0" borderId="5" xfId="10" applyNumberFormat="1" applyFont="1" applyBorder="1" applyAlignment="1" applyProtection="1">
      <alignment horizontal="center" vertical="center"/>
      <protection locked="0"/>
    </xf>
    <xf numFmtId="2" fontId="29" fillId="0" borderId="1" xfId="10" applyNumberFormat="1" applyFont="1" applyBorder="1" applyAlignment="1" applyProtection="1">
      <alignment horizontal="center" vertical="center"/>
      <protection locked="0"/>
    </xf>
    <xf numFmtId="0" fontId="14" fillId="0" borderId="0" xfId="0" applyFont="1" applyAlignment="1" applyProtection="1">
      <alignment vertical="top" wrapText="1"/>
      <protection locked="0"/>
    </xf>
    <xf numFmtId="0" fontId="8" fillId="0" borderId="0" xfId="0" applyFont="1"/>
    <xf numFmtId="0" fontId="8" fillId="0" borderId="0" xfId="15"/>
    <xf numFmtId="49" fontId="14" fillId="0" borderId="0" xfId="0" applyNumberFormat="1" applyFont="1" applyAlignment="1">
      <alignment vertical="center" wrapText="1"/>
    </xf>
    <xf numFmtId="0" fontId="13" fillId="0" borderId="0" xfId="0" applyFont="1" applyAlignment="1">
      <alignment horizontal="left"/>
    </xf>
    <xf numFmtId="0" fontId="8" fillId="0" borderId="0" xfId="0" applyFont="1" applyAlignment="1">
      <alignment horizontal="left" wrapText="1"/>
    </xf>
    <xf numFmtId="44" fontId="9" fillId="0" borderId="0" xfId="0" applyNumberFormat="1" applyFont="1" applyAlignment="1">
      <alignment horizontal="center" wrapText="1"/>
    </xf>
    <xf numFmtId="0" fontId="12" fillId="0" borderId="0" xfId="0" applyFont="1" applyAlignment="1" applyProtection="1">
      <alignment vertical="top" wrapText="1"/>
      <protection locked="0"/>
    </xf>
    <xf numFmtId="0" fontId="10" fillId="0" borderId="0" xfId="0" applyFont="1" applyAlignment="1">
      <alignment horizontal="right"/>
    </xf>
    <xf numFmtId="44" fontId="10" fillId="0" borderId="0" xfId="0" applyNumberFormat="1" applyFont="1"/>
    <xf numFmtId="0" fontId="11" fillId="0" borderId="0" xfId="0" applyFont="1" applyAlignment="1">
      <alignment horizontal="left"/>
    </xf>
    <xf numFmtId="44" fontId="8" fillId="0" borderId="0" xfId="0" applyNumberFormat="1" applyFont="1" applyAlignment="1">
      <alignment horizontal="center" wrapText="1"/>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wrapText="1"/>
    </xf>
    <xf numFmtId="0" fontId="12" fillId="0" borderId="0" xfId="0" applyFont="1"/>
    <xf numFmtId="0" fontId="9" fillId="0" borderId="0" xfId="0" applyFont="1"/>
    <xf numFmtId="0" fontId="0" fillId="0" borderId="0" xfId="0" applyAlignment="1">
      <alignment wrapText="1"/>
    </xf>
    <xf numFmtId="0" fontId="8" fillId="0" borderId="0" xfId="0" applyFont="1" applyAlignment="1">
      <alignment vertical="center" wrapText="1"/>
    </xf>
    <xf numFmtId="0" fontId="8" fillId="0" borderId="3" xfId="0" applyFont="1" applyBorder="1" applyAlignment="1">
      <alignment horizontal="left"/>
    </xf>
    <xf numFmtId="0" fontId="0" fillId="0" borderId="3" xfId="0" applyBorder="1" applyAlignment="1">
      <alignment horizontal="left" vertical="center"/>
    </xf>
    <xf numFmtId="0" fontId="0" fillId="0" borderId="6" xfId="0" applyBorder="1" applyAlignment="1">
      <alignment horizontal="left" vertical="center"/>
    </xf>
    <xf numFmtId="0" fontId="8" fillId="0" borderId="0" xfId="0" applyFont="1" applyAlignment="1">
      <alignment horizontal="left"/>
    </xf>
    <xf numFmtId="0" fontId="0" fillId="0" borderId="6" xfId="0" applyBorder="1" applyAlignment="1">
      <alignment horizontal="left"/>
    </xf>
    <xf numFmtId="44" fontId="0" fillId="0" borderId="6" xfId="0" applyNumberFormat="1" applyBorder="1" applyAlignment="1">
      <alignment horizontal="left"/>
    </xf>
    <xf numFmtId="44" fontId="0" fillId="0" borderId="6" xfId="1" quotePrefix="1" applyFont="1" applyBorder="1" applyAlignment="1" applyProtection="1">
      <alignment horizontal="left"/>
    </xf>
    <xf numFmtId="44" fontId="0" fillId="0" borderId="6" xfId="1" applyFont="1" applyBorder="1" applyAlignment="1" applyProtection="1">
      <alignment horizontal="left"/>
    </xf>
    <xf numFmtId="0" fontId="44" fillId="0" borderId="0" xfId="0" applyFont="1" applyAlignment="1">
      <alignment vertical="center"/>
    </xf>
    <xf numFmtId="0" fontId="10" fillId="0" borderId="0" xfId="0" applyFont="1"/>
    <xf numFmtId="0" fontId="44" fillId="0" borderId="0" xfId="0" applyFont="1"/>
    <xf numFmtId="0" fontId="44"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left"/>
    </xf>
    <xf numFmtId="0" fontId="11" fillId="0" borderId="0" xfId="0" applyFont="1"/>
    <xf numFmtId="0" fontId="9" fillId="0" borderId="0" xfId="0" applyFont="1" applyAlignment="1">
      <alignment horizontal="left" indent="4"/>
    </xf>
    <xf numFmtId="44" fontId="9" fillId="0" borderId="3" xfId="0" applyNumberFormat="1" applyFont="1" applyBorder="1"/>
    <xf numFmtId="0" fontId="9" fillId="0" borderId="0" xfId="0" applyFont="1" applyAlignment="1">
      <alignment horizontal="right" vertical="center"/>
    </xf>
    <xf numFmtId="0" fontId="10" fillId="0" borderId="0" xfId="0" applyFont="1" applyAlignment="1">
      <alignment horizontal="left" wrapText="1"/>
    </xf>
    <xf numFmtId="14" fontId="10" fillId="0" borderId="0" xfId="0" applyNumberFormat="1" applyFont="1"/>
    <xf numFmtId="0" fontId="10" fillId="0" borderId="0" xfId="0" applyFont="1" applyAlignment="1">
      <alignment vertical="top"/>
    </xf>
    <xf numFmtId="14" fontId="10" fillId="0" borderId="0" xfId="0" applyNumberFormat="1" applyFont="1" applyAlignment="1">
      <alignment horizontal="center" vertical="top"/>
    </xf>
    <xf numFmtId="14" fontId="10" fillId="0" borderId="0" xfId="0" applyNumberFormat="1" applyFont="1" applyAlignment="1">
      <alignment horizontal="left" vertical="top"/>
    </xf>
    <xf numFmtId="0" fontId="10" fillId="0" borderId="0" xfId="0" applyFont="1" applyAlignment="1">
      <alignment vertical="top" wrapText="1"/>
    </xf>
    <xf numFmtId="14" fontId="10" fillId="0" borderId="0" xfId="0" applyNumberFormat="1" applyFont="1" applyAlignment="1">
      <alignment horizontal="left"/>
    </xf>
    <xf numFmtId="14" fontId="10" fillId="0" borderId="0" xfId="0" applyNumberFormat="1" applyFont="1" applyAlignment="1">
      <alignment horizontal="right"/>
    </xf>
    <xf numFmtId="0" fontId="10" fillId="0" borderId="0" xfId="0" applyFont="1" applyAlignment="1">
      <alignment horizontal="left" vertical="top" wrapText="1"/>
    </xf>
    <xf numFmtId="14" fontId="10" fillId="0" borderId="0" xfId="0" applyNumberFormat="1" applyFont="1" applyAlignment="1">
      <alignment horizontal="left" vertical="top" wrapText="1"/>
    </xf>
    <xf numFmtId="0" fontId="8" fillId="0" borderId="0" xfId="0" applyFont="1" applyAlignment="1">
      <alignment horizontal="center"/>
    </xf>
    <xf numFmtId="44" fontId="8" fillId="0" borderId="0" xfId="1" applyFont="1" applyAlignment="1">
      <alignment vertical="center"/>
    </xf>
    <xf numFmtId="0" fontId="8" fillId="0" borderId="0" xfId="0" applyFont="1" applyAlignment="1">
      <alignment horizontal="right"/>
    </xf>
    <xf numFmtId="44" fontId="8" fillId="0" borderId="0" xfId="0" applyNumberFormat="1" applyFont="1" applyAlignment="1">
      <alignment wrapText="1"/>
    </xf>
    <xf numFmtId="0" fontId="45" fillId="0" borderId="0" xfId="0" applyFont="1" applyAlignment="1">
      <alignment horizontal="left"/>
    </xf>
    <xf numFmtId="0" fontId="8" fillId="0" borderId="0" xfId="0" applyFont="1" applyAlignment="1">
      <alignment horizontal="left" indent="2"/>
    </xf>
    <xf numFmtId="44" fontId="8" fillId="0" borderId="0" xfId="1" applyFont="1" applyProtection="1">
      <protection locked="0"/>
    </xf>
    <xf numFmtId="44" fontId="8" fillId="0" borderId="0" xfId="1" applyFont="1"/>
    <xf numFmtId="44" fontId="8" fillId="0" borderId="0" xfId="1" applyFont="1" applyAlignment="1" applyProtection="1">
      <alignment horizontal="center"/>
      <protection locked="0"/>
    </xf>
    <xf numFmtId="44" fontId="8" fillId="0" borderId="0" xfId="0" applyNumberFormat="1" applyFont="1"/>
    <xf numFmtId="0" fontId="8" fillId="0" borderId="0" xfId="0" applyFont="1" applyAlignment="1">
      <alignment horizontal="right" wrapText="1"/>
    </xf>
    <xf numFmtId="44" fontId="8" fillId="0" borderId="0" xfId="1" applyFont="1" applyBorder="1"/>
    <xf numFmtId="0" fontId="9" fillId="0" borderId="0" xfId="0" applyFont="1" applyAlignment="1">
      <alignment horizontal="center" vertical="center" wrapText="1"/>
    </xf>
    <xf numFmtId="44" fontId="8" fillId="0" borderId="0" xfId="1" applyFont="1" applyBorder="1" applyAlignment="1" applyProtection="1">
      <alignment horizontal="center"/>
    </xf>
    <xf numFmtId="0" fontId="8" fillId="0" borderId="0" xfId="0" applyFont="1" applyAlignment="1" applyProtection="1">
      <alignment vertical="top" wrapText="1"/>
      <protection locked="0"/>
    </xf>
    <xf numFmtId="44" fontId="8" fillId="0" borderId="0" xfId="0" applyNumberFormat="1" applyFont="1" applyAlignment="1">
      <alignment vertical="center" wrapText="1"/>
    </xf>
    <xf numFmtId="10" fontId="8" fillId="0" borderId="0" xfId="2" applyNumberFormat="1" applyFont="1" applyBorder="1" applyAlignment="1" applyProtection="1">
      <alignment horizontal="right" wrapText="1"/>
      <protection locked="0"/>
    </xf>
    <xf numFmtId="0" fontId="8" fillId="0" borderId="0" xfId="0" applyFont="1" applyAlignment="1">
      <alignment horizontal="center" wrapText="1"/>
    </xf>
    <xf numFmtId="44" fontId="8" fillId="0" borderId="0" xfId="1" applyFont="1" applyAlignment="1" applyProtection="1">
      <alignment horizontal="center"/>
    </xf>
    <xf numFmtId="2" fontId="8" fillId="0" borderId="0" xfId="0" applyNumberFormat="1" applyFont="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44" fontId="8" fillId="0" borderId="0" xfId="1" applyFont="1" applyAlignment="1" applyProtection="1">
      <alignment vertical="center"/>
      <protection locked="0"/>
    </xf>
    <xf numFmtId="44" fontId="8" fillId="0" borderId="0" xfId="0" applyNumberFormat="1" applyFont="1" applyAlignment="1">
      <alignment vertical="center"/>
    </xf>
    <xf numFmtId="44" fontId="8" fillId="0" borderId="0" xfId="1" applyFont="1" applyAlignment="1">
      <alignment horizontal="center"/>
    </xf>
    <xf numFmtId="0" fontId="47" fillId="0" borderId="0" xfId="0" applyFont="1" applyAlignment="1">
      <alignment vertical="center"/>
    </xf>
    <xf numFmtId="9" fontId="8" fillId="0" borderId="0" xfId="2" applyFont="1" applyProtection="1">
      <protection locked="0"/>
    </xf>
    <xf numFmtId="0" fontId="8" fillId="0" borderId="0" xfId="0" applyFont="1" applyProtection="1">
      <protection locked="0"/>
    </xf>
    <xf numFmtId="14" fontId="8" fillId="0" borderId="0" xfId="0" applyNumberFormat="1" applyFont="1" applyAlignment="1" applyProtection="1">
      <alignment wrapText="1"/>
      <protection locked="0"/>
    </xf>
    <xf numFmtId="44" fontId="8" fillId="0" borderId="0" xfId="1" applyFont="1" applyAlignment="1" applyProtection="1">
      <alignment wrapText="1"/>
      <protection locked="0"/>
    </xf>
    <xf numFmtId="44" fontId="8" fillId="0" borderId="0" xfId="1" applyFont="1" applyAlignment="1">
      <alignment wrapText="1"/>
    </xf>
    <xf numFmtId="9" fontId="8" fillId="0" borderId="0" xfId="2" applyFont="1" applyAlignment="1" applyProtection="1">
      <alignment wrapText="1"/>
      <protection locked="0"/>
    </xf>
    <xf numFmtId="0" fontId="48" fillId="0" borderId="0" xfId="10" applyFont="1"/>
    <xf numFmtId="44" fontId="42" fillId="0" borderId="0" xfId="1" applyFont="1" applyFill="1" applyBorder="1" applyAlignment="1" applyProtection="1"/>
    <xf numFmtId="44" fontId="21" fillId="0" borderId="0" xfId="0" applyNumberFormat="1" applyFont="1" applyAlignment="1">
      <alignment horizontal="left"/>
    </xf>
    <xf numFmtId="44" fontId="0" fillId="0" borderId="0" xfId="0" applyNumberFormat="1"/>
    <xf numFmtId="0" fontId="42" fillId="0" borderId="0" xfId="5" applyFont="1"/>
    <xf numFmtId="44" fontId="42" fillId="0" borderId="0" xfId="7" applyFont="1" applyFill="1" applyAlignment="1" applyProtection="1"/>
    <xf numFmtId="0" fontId="21" fillId="0" borderId="0" xfId="0" applyFont="1" applyAlignment="1">
      <alignment horizontal="left" indent="2"/>
    </xf>
    <xf numFmtId="0" fontId="42" fillId="0" borderId="0" xfId="17" applyFont="1" applyAlignment="1">
      <alignment horizontal="left" indent="2"/>
    </xf>
    <xf numFmtId="44" fontId="42" fillId="0" borderId="0" xfId="7" applyFont="1" applyFill="1" applyBorder="1" applyAlignment="1" applyProtection="1"/>
    <xf numFmtId="0" fontId="0" fillId="0" borderId="0" xfId="0" applyAlignment="1">
      <alignment horizontal="left"/>
    </xf>
    <xf numFmtId="44" fontId="21" fillId="0" borderId="0" xfId="7" applyFont="1" applyFill="1" applyBorder="1" applyAlignment="1" applyProtection="1"/>
    <xf numFmtId="0" fontId="21" fillId="0" borderId="0" xfId="0" applyFont="1" applyAlignment="1">
      <alignment horizontal="center" vertical="center" wrapText="1"/>
    </xf>
    <xf numFmtId="0" fontId="21" fillId="0" borderId="0" xfId="0" applyFont="1" applyAlignment="1">
      <alignment horizontal="center" vertical="center"/>
    </xf>
    <xf numFmtId="44" fontId="21" fillId="0" borderId="0" xfId="1" applyFont="1" applyProtection="1">
      <protection locked="0"/>
    </xf>
    <xf numFmtId="9" fontId="21" fillId="0" borderId="0" xfId="2" applyFont="1" applyAlignment="1">
      <alignment horizontal="center"/>
    </xf>
    <xf numFmtId="9" fontId="42" fillId="0" borderId="0" xfId="2" applyFont="1" applyFill="1" applyAlignment="1" applyProtection="1">
      <alignment horizontal="center"/>
    </xf>
    <xf numFmtId="9" fontId="21" fillId="0" borderId="0" xfId="2" applyFont="1" applyFill="1" applyBorder="1" applyAlignment="1" applyProtection="1">
      <alignment horizontal="center"/>
    </xf>
    <xf numFmtId="165" fontId="23" fillId="0" borderId="0" xfId="10" applyNumberFormat="1" applyFont="1" applyAlignment="1" applyProtection="1">
      <alignment horizontal="left" indent="1"/>
      <protection locked="0"/>
    </xf>
    <xf numFmtId="0" fontId="49" fillId="0" borderId="0" xfId="10" applyFont="1" applyAlignment="1">
      <alignment vertical="center"/>
    </xf>
    <xf numFmtId="0" fontId="0" fillId="0" borderId="0" xfId="0" applyAlignment="1" applyProtection="1">
      <alignment horizontal="center"/>
      <protection locked="0"/>
    </xf>
    <xf numFmtId="0" fontId="0" fillId="0" borderId="3" xfId="0" applyBorder="1" applyAlignment="1">
      <alignment horizontal="left"/>
    </xf>
    <xf numFmtId="14" fontId="0" fillId="0" borderId="0" xfId="0" applyNumberFormat="1" applyAlignment="1">
      <alignment horizontal="left"/>
    </xf>
    <xf numFmtId="10" fontId="8" fillId="0" borderId="0" xfId="2" applyNumberFormat="1" applyFont="1" applyFill="1" applyAlignment="1" applyProtection="1">
      <alignment horizontal="center"/>
      <protection locked="0"/>
    </xf>
    <xf numFmtId="44" fontId="8" fillId="0" borderId="0" xfId="1" applyFont="1" applyFill="1" applyProtection="1">
      <protection locked="0"/>
    </xf>
    <xf numFmtId="44" fontId="8" fillId="0" borderId="0" xfId="1" applyFont="1" applyFill="1" applyAlignment="1" applyProtection="1">
      <alignment horizontal="center"/>
      <protection locked="0"/>
    </xf>
    <xf numFmtId="0" fontId="0" fillId="0" borderId="6" xfId="0" applyBorder="1" applyAlignment="1" applyProtection="1">
      <alignment horizontal="center"/>
      <protection locked="0"/>
    </xf>
    <xf numFmtId="0" fontId="8" fillId="0" borderId="0" xfId="0" applyFont="1" applyAlignment="1" applyProtection="1">
      <alignment horizontal="left" wrapText="1"/>
      <protection locked="0"/>
    </xf>
    <xf numFmtId="44" fontId="8" fillId="0" borderId="0" xfId="0" applyNumberFormat="1" applyFont="1" applyAlignment="1" applyProtection="1">
      <alignment horizontal="center"/>
      <protection locked="0"/>
    </xf>
    <xf numFmtId="4" fontId="8" fillId="0" borderId="0" xfId="0" applyNumberFormat="1" applyFont="1" applyAlignment="1" applyProtection="1">
      <alignment horizontal="center"/>
      <protection locked="0"/>
    </xf>
    <xf numFmtId="44" fontId="8" fillId="0" borderId="0" xfId="1" applyFont="1" applyFill="1" applyBorder="1" applyAlignment="1" applyProtection="1">
      <alignment horizontal="center" wrapText="1"/>
      <protection locked="0"/>
    </xf>
    <xf numFmtId="0" fontId="8" fillId="0" borderId="0" xfId="0" applyFont="1" applyAlignment="1">
      <alignment vertical="top"/>
    </xf>
    <xf numFmtId="0" fontId="8" fillId="0" borderId="0" xfId="0" applyFont="1" applyAlignment="1" applyProtection="1">
      <alignment vertical="top"/>
      <protection locked="0"/>
    </xf>
    <xf numFmtId="44" fontId="8" fillId="0" borderId="0" xfId="0" applyNumberFormat="1" applyFont="1" applyAlignment="1">
      <alignment horizontal="center"/>
    </xf>
    <xf numFmtId="0" fontId="12" fillId="0" borderId="0" xfId="0" applyFont="1" applyAlignment="1">
      <alignment horizontal="right" wrapText="1"/>
    </xf>
    <xf numFmtId="44" fontId="12" fillId="0" borderId="0" xfId="0" applyNumberFormat="1" applyFont="1" applyAlignment="1">
      <alignment horizontal="center"/>
    </xf>
    <xf numFmtId="0" fontId="13" fillId="0" borderId="0" xfId="0" applyFont="1" applyAlignment="1">
      <alignment wrapText="1"/>
    </xf>
    <xf numFmtId="4" fontId="8" fillId="0" borderId="0" xfId="0" applyNumberFormat="1" applyFont="1" applyAlignment="1" applyProtection="1">
      <alignment horizontal="center" wrapText="1"/>
      <protection locked="0"/>
    </xf>
    <xf numFmtId="10" fontId="8" fillId="0" borderId="0" xfId="2" applyNumberFormat="1" applyFont="1" applyFill="1" applyBorder="1" applyAlignment="1" applyProtection="1">
      <alignment horizontal="center" wrapText="1"/>
      <protection locked="0"/>
    </xf>
    <xf numFmtId="44" fontId="8" fillId="0" borderId="0" xfId="1" applyFont="1" applyFill="1" applyBorder="1" applyAlignment="1" applyProtection="1">
      <alignment horizontal="center" wrapText="1"/>
    </xf>
    <xf numFmtId="10" fontId="8" fillId="0" borderId="0" xfId="2" applyNumberFormat="1" applyFont="1" applyFill="1" applyBorder="1" applyAlignment="1" applyProtection="1">
      <alignment horizontal="center"/>
      <protection locked="0"/>
    </xf>
    <xf numFmtId="44" fontId="8" fillId="0" borderId="0" xfId="1" applyFont="1" applyFill="1" applyBorder="1" applyAlignment="1" applyProtection="1">
      <alignment horizontal="center"/>
    </xf>
    <xf numFmtId="0" fontId="12" fillId="0" borderId="0" xfId="0" applyFont="1" applyAlignment="1" applyProtection="1">
      <alignment vertical="top"/>
      <protection locked="0"/>
    </xf>
    <xf numFmtId="0" fontId="0" fillId="0" borderId="0" xfId="0" applyAlignment="1" applyProtection="1">
      <alignment vertical="top" wrapText="1"/>
      <protection locked="0"/>
    </xf>
    <xf numFmtId="14" fontId="8" fillId="0" borderId="0" xfId="0" applyNumberFormat="1" applyFont="1"/>
    <xf numFmtId="44" fontId="0" fillId="0" borderId="0" xfId="1" applyFont="1" applyAlignment="1">
      <alignment vertical="center"/>
    </xf>
    <xf numFmtId="0" fontId="8" fillId="0" borderId="0" xfId="0" applyFont="1" applyAlignment="1">
      <alignment vertical="top" wrapText="1"/>
    </xf>
    <xf numFmtId="44" fontId="8" fillId="0" borderId="0" xfId="1" applyFont="1" applyFill="1" applyAlignment="1" applyProtection="1">
      <alignment horizontal="center"/>
    </xf>
    <xf numFmtId="0" fontId="8" fillId="0" borderId="0" xfId="0" applyFont="1" applyAlignment="1">
      <alignment horizontal="right" vertical="center"/>
    </xf>
    <xf numFmtId="44" fontId="0" fillId="0" borderId="0" xfId="0" applyNumberFormat="1" applyAlignment="1">
      <alignment vertical="center"/>
    </xf>
    <xf numFmtId="0" fontId="8" fillId="0" borderId="0" xfId="0" applyFont="1" applyAlignment="1" applyProtection="1">
      <alignment horizontal="left" vertical="center"/>
      <protection locked="0"/>
    </xf>
    <xf numFmtId="0" fontId="9" fillId="0" borderId="0" xfId="0" applyFont="1" applyAlignment="1">
      <alignment horizontal="left"/>
    </xf>
    <xf numFmtId="0" fontId="8" fillId="0" borderId="0" xfId="0" applyFont="1" applyAlignment="1" applyProtection="1">
      <alignment horizontal="left" indent="2"/>
      <protection locked="0"/>
    </xf>
    <xf numFmtId="0" fontId="8" fillId="0" borderId="0" xfId="1" applyNumberFormat="1" applyFont="1" applyFill="1" applyBorder="1" applyAlignment="1" applyProtection="1">
      <alignment horizontal="center" wrapText="1"/>
      <protection locked="0"/>
    </xf>
    <xf numFmtId="44" fontId="8" fillId="0" borderId="0" xfId="1" applyFont="1" applyFill="1" applyBorder="1" applyAlignment="1" applyProtection="1">
      <protection locked="0"/>
    </xf>
    <xf numFmtId="44" fontId="8" fillId="0" borderId="0" xfId="1" applyFont="1" applyFill="1" applyBorder="1" applyAlignment="1" applyProtection="1">
      <alignment horizontal="center" vertical="top" wrapText="1"/>
      <protection locked="0"/>
    </xf>
    <xf numFmtId="0" fontId="9" fillId="0" borderId="0" xfId="0" applyFont="1" applyAlignment="1">
      <alignment horizontal="right" wrapText="1"/>
    </xf>
    <xf numFmtId="44" fontId="8" fillId="0" borderId="0" xfId="1" applyFont="1" applyFill="1" applyAlignment="1" applyProtection="1">
      <alignment vertical="center" wrapText="1"/>
      <protection locked="0"/>
    </xf>
    <xf numFmtId="14" fontId="8" fillId="0" borderId="19" xfId="0" applyNumberFormat="1" applyFont="1" applyBorder="1" applyAlignment="1" applyProtection="1">
      <alignment horizontal="left"/>
      <protection locked="0"/>
    </xf>
    <xf numFmtId="0" fontId="9" fillId="0" borderId="0" xfId="0" applyFont="1" applyAlignment="1">
      <alignment vertical="center"/>
    </xf>
    <xf numFmtId="0" fontId="0" fillId="0" borderId="0" xfId="0" applyAlignment="1">
      <alignment horizontal="center" vertical="center" wrapText="1"/>
    </xf>
    <xf numFmtId="0" fontId="0" fillId="0" borderId="0" xfId="0" applyAlignment="1">
      <alignment horizontal="left" vertical="center"/>
    </xf>
    <xf numFmtId="44" fontId="8" fillId="0" borderId="0" xfId="1" applyFont="1" applyAlignment="1" applyProtection="1">
      <protection locked="0"/>
    </xf>
    <xf numFmtId="44" fontId="8" fillId="0" borderId="0" xfId="1" applyFont="1" applyAlignment="1"/>
    <xf numFmtId="9" fontId="8" fillId="0" borderId="0" xfId="2" applyFont="1" applyAlignment="1" applyProtection="1">
      <protection locked="0"/>
    </xf>
    <xf numFmtId="14" fontId="8" fillId="0" borderId="22" xfId="0" applyNumberFormat="1" applyFont="1" applyBorder="1" applyAlignment="1" applyProtection="1">
      <alignment horizontal="left"/>
      <protection locked="0"/>
    </xf>
    <xf numFmtId="0" fontId="8" fillId="6" borderId="18" xfId="0" applyFont="1" applyFill="1" applyBorder="1" applyAlignment="1">
      <alignment horizontal="left"/>
    </xf>
    <xf numFmtId="14" fontId="8" fillId="6" borderId="21" xfId="0" applyNumberFormat="1" applyFont="1" applyFill="1" applyBorder="1" applyAlignment="1">
      <alignment horizontal="left"/>
    </xf>
    <xf numFmtId="0" fontId="8" fillId="0" borderId="0" xfId="0" applyFont="1" applyAlignment="1" applyProtection="1">
      <alignment vertical="center" wrapText="1"/>
      <protection locked="0"/>
    </xf>
    <xf numFmtId="0" fontId="0" fillId="0" borderId="0" xfId="1" applyNumberFormat="1" applyFont="1" applyAlignment="1" applyProtection="1">
      <protection locked="0"/>
    </xf>
    <xf numFmtId="44" fontId="0" fillId="0" borderId="0" xfId="1" applyFont="1" applyFill="1" applyBorder="1" applyAlignment="1" applyProtection="1">
      <alignment horizontal="center" wrapText="1"/>
    </xf>
    <xf numFmtId="0" fontId="0" fillId="0" borderId="0" xfId="1" applyNumberFormat="1" applyFont="1" applyFill="1" applyBorder="1" applyAlignment="1" applyProtection="1">
      <alignment horizontal="center" wrapText="1"/>
    </xf>
    <xf numFmtId="166" fontId="8" fillId="0" borderId="25" xfId="0" applyNumberFormat="1" applyFont="1" applyBorder="1" applyAlignment="1" applyProtection="1">
      <alignment horizontal="center" vertical="center" wrapText="1"/>
      <protection locked="0"/>
    </xf>
    <xf numFmtId="166" fontId="8" fillId="0" borderId="25" xfId="0" applyNumberFormat="1" applyFont="1" applyBorder="1" applyAlignment="1" applyProtection="1">
      <alignment horizontal="center" wrapText="1"/>
      <protection locked="0"/>
    </xf>
    <xf numFmtId="44" fontId="8" fillId="0" borderId="25" xfId="1" applyFont="1" applyBorder="1" applyAlignment="1" applyProtection="1">
      <alignment horizontal="center"/>
    </xf>
    <xf numFmtId="0" fontId="45" fillId="0" borderId="32" xfId="0" applyFont="1" applyBorder="1" applyAlignment="1">
      <alignment horizontal="center" wrapText="1"/>
    </xf>
    <xf numFmtId="0" fontId="50" fillId="7" borderId="18" xfId="0" applyFont="1" applyFill="1" applyBorder="1"/>
    <xf numFmtId="0" fontId="50" fillId="0" borderId="18" xfId="0" applyFont="1" applyBorder="1"/>
    <xf numFmtId="10" fontId="50" fillId="7" borderId="18" xfId="2" applyNumberFormat="1" applyFont="1" applyFill="1" applyBorder="1" applyAlignment="1" applyProtection="1">
      <alignment horizontal="center"/>
      <protection locked="0"/>
    </xf>
    <xf numFmtId="10" fontId="50" fillId="0" borderId="18" xfId="2" applyNumberFormat="1" applyFont="1" applyBorder="1" applyAlignment="1" applyProtection="1">
      <alignment horizontal="center"/>
      <protection locked="0"/>
    </xf>
    <xf numFmtId="44" fontId="8" fillId="0" borderId="24" xfId="1" applyFont="1" applyBorder="1" applyAlignment="1" applyProtection="1">
      <alignment horizontal="center"/>
      <protection locked="0"/>
    </xf>
    <xf numFmtId="0" fontId="9" fillId="0" borderId="28" xfId="0" applyFont="1" applyBorder="1" applyAlignment="1">
      <alignment horizontal="center" vertical="center" wrapText="1"/>
    </xf>
    <xf numFmtId="0" fontId="9" fillId="0" borderId="35" xfId="0" applyFont="1" applyBorder="1" applyAlignment="1">
      <alignment wrapText="1"/>
    </xf>
    <xf numFmtId="0" fontId="0" fillId="0" borderId="0" xfId="0" applyAlignment="1">
      <alignment vertical="top"/>
    </xf>
    <xf numFmtId="0" fontId="9" fillId="0" borderId="29" xfId="0" applyFont="1" applyBorder="1" applyAlignment="1">
      <alignment horizontal="center" vertical="center" wrapText="1"/>
    </xf>
    <xf numFmtId="44" fontId="8" fillId="0" borderId="30" xfId="1" applyFont="1" applyBorder="1" applyAlignment="1" applyProtection="1">
      <alignment horizontal="center"/>
    </xf>
    <xf numFmtId="10" fontId="8" fillId="0" borderId="0" xfId="2" applyNumberFormat="1" applyFont="1" applyFill="1" applyAlignment="1" applyProtection="1">
      <alignment vertical="center" wrapText="1"/>
      <protection locked="0"/>
    </xf>
    <xf numFmtId="10" fontId="8" fillId="0" borderId="0" xfId="2" applyNumberFormat="1" applyFont="1" applyAlignment="1" applyProtection="1">
      <alignment vertical="center"/>
      <protection locked="0"/>
    </xf>
    <xf numFmtId="10" fontId="8" fillId="0" borderId="0" xfId="2" applyNumberFormat="1" applyFont="1" applyAlignment="1" applyProtection="1">
      <alignment horizontal="center"/>
    </xf>
    <xf numFmtId="166" fontId="8" fillId="0" borderId="0" xfId="15" applyNumberFormat="1" applyAlignment="1" applyProtection="1">
      <alignment horizontal="center" vertical="center" wrapText="1"/>
      <protection locked="0"/>
    </xf>
    <xf numFmtId="10" fontId="8" fillId="0" borderId="0" xfId="2" applyNumberFormat="1" applyFont="1" applyBorder="1" applyAlignment="1" applyProtection="1">
      <alignment horizontal="center" vertical="center" wrapText="1"/>
      <protection locked="0"/>
    </xf>
    <xf numFmtId="166" fontId="8" fillId="0" borderId="0" xfId="1" applyNumberFormat="1" applyFont="1" applyBorder="1" applyAlignment="1" applyProtection="1">
      <alignment horizontal="center" wrapText="1"/>
      <protection locked="0"/>
    </xf>
    <xf numFmtId="10" fontId="8" fillId="0" borderId="0" xfId="1" applyNumberFormat="1" applyFont="1" applyBorder="1" applyAlignment="1" applyProtection="1">
      <alignment horizontal="center" wrapText="1"/>
      <protection locked="0"/>
    </xf>
    <xf numFmtId="166" fontId="8" fillId="0" borderId="0" xfId="1" applyNumberFormat="1" applyFont="1" applyAlignment="1" applyProtection="1">
      <alignment horizontal="center" wrapText="1"/>
      <protection locked="0"/>
    </xf>
    <xf numFmtId="10" fontId="8" fillId="0" borderId="0" xfId="1" applyNumberFormat="1" applyFont="1" applyAlignment="1" applyProtection="1">
      <alignment horizontal="center" wrapText="1"/>
      <protection locked="0"/>
    </xf>
    <xf numFmtId="44" fontId="8" fillId="0" borderId="0" xfId="1" applyFont="1" applyBorder="1" applyAlignment="1" applyProtection="1">
      <alignment horizontal="center" wrapText="1"/>
      <protection locked="0"/>
    </xf>
    <xf numFmtId="10" fontId="8" fillId="0" borderId="0" xfId="2" applyNumberFormat="1" applyFont="1" applyAlignment="1" applyProtection="1">
      <alignment horizontal="center"/>
      <protection locked="0"/>
    </xf>
    <xf numFmtId="44" fontId="8" fillId="0" borderId="0" xfId="1" applyFont="1" applyAlignment="1" applyProtection="1">
      <alignment horizontal="center" wrapText="1"/>
      <protection locked="0"/>
    </xf>
    <xf numFmtId="44" fontId="8" fillId="0" borderId="0" xfId="1" applyFont="1" applyBorder="1" applyAlignment="1" applyProtection="1">
      <alignment horizontal="center"/>
      <protection locked="0"/>
    </xf>
    <xf numFmtId="0" fontId="8" fillId="8" borderId="0" xfId="0" applyFont="1" applyFill="1" applyAlignment="1">
      <alignment horizontal="center"/>
    </xf>
    <xf numFmtId="44" fontId="0" fillId="0" borderId="0" xfId="1" applyFont="1" applyBorder="1" applyAlignment="1" applyProtection="1">
      <alignment horizontal="left"/>
    </xf>
    <xf numFmtId="0" fontId="8" fillId="0" borderId="8" xfId="0" applyFont="1" applyBorder="1" applyAlignment="1">
      <alignment wrapText="1"/>
    </xf>
    <xf numFmtId="14" fontId="0" fillId="0" borderId="6"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4" xfId="0" applyBorder="1"/>
    <xf numFmtId="0" fontId="0" fillId="0" borderId="10" xfId="0" applyBorder="1" applyAlignment="1">
      <alignment wrapText="1"/>
    </xf>
    <xf numFmtId="0" fontId="0" fillId="0" borderId="11" xfId="0" applyBorder="1"/>
    <xf numFmtId="0" fontId="0" fillId="0" borderId="13" xfId="0" applyBorder="1"/>
    <xf numFmtId="0" fontId="9" fillId="8" borderId="0" xfId="0" applyFont="1" applyFill="1" applyAlignment="1">
      <alignment horizontal="center" vertical="center" wrapText="1"/>
    </xf>
    <xf numFmtId="0" fontId="8" fillId="8" borderId="0" xfId="0" applyFont="1" applyFill="1" applyAlignment="1" applyProtection="1">
      <alignment horizontal="center" vertical="center"/>
      <protection locked="0"/>
    </xf>
    <xf numFmtId="0" fontId="8" fillId="8" borderId="0" xfId="0" applyFont="1" applyFill="1" applyAlignment="1" applyProtection="1">
      <alignment horizontal="center" vertical="center" wrapText="1"/>
      <protection locked="0"/>
    </xf>
    <xf numFmtId="0" fontId="8" fillId="8" borderId="0" xfId="0" applyFont="1" applyFill="1" applyAlignment="1">
      <alignment horizontal="center" wrapText="1"/>
    </xf>
    <xf numFmtId="0" fontId="45" fillId="8" borderId="32" xfId="0" applyFont="1" applyFill="1" applyBorder="1" applyAlignment="1">
      <alignment horizontal="center" wrapText="1"/>
    </xf>
    <xf numFmtId="0" fontId="9" fillId="8" borderId="33" xfId="0"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8" fillId="8" borderId="0" xfId="0" applyFont="1" applyFill="1" applyAlignment="1">
      <alignment horizontal="center" vertical="center" wrapText="1"/>
    </xf>
    <xf numFmtId="0" fontId="0" fillId="8" borderId="0" xfId="0" applyFill="1" applyAlignment="1">
      <alignment horizontal="center" vertical="center" wrapText="1"/>
    </xf>
    <xf numFmtId="0" fontId="8" fillId="8" borderId="0" xfId="0" applyFont="1" applyFill="1" applyAlignment="1">
      <alignment horizontal="center" vertical="center"/>
    </xf>
    <xf numFmtId="0" fontId="15" fillId="8" borderId="6" xfId="0" applyFont="1" applyFill="1" applyBorder="1" applyAlignment="1">
      <alignment wrapText="1"/>
    </xf>
    <xf numFmtId="0" fontId="15" fillId="8" borderId="15" xfId="0" applyFont="1" applyFill="1" applyBorder="1" applyAlignment="1">
      <alignment wrapText="1"/>
    </xf>
    <xf numFmtId="10" fontId="0" fillId="0" borderId="0" xfId="2" applyNumberFormat="1" applyFont="1" applyAlignment="1" applyProtection="1">
      <protection locked="0"/>
    </xf>
    <xf numFmtId="0" fontId="0" fillId="0" borderId="10" xfId="0" applyBorder="1"/>
    <xf numFmtId="0" fontId="0" fillId="0" borderId="7" xfId="0" applyBorder="1"/>
    <xf numFmtId="0" fontId="0" fillId="0" borderId="3" xfId="0" applyBorder="1"/>
    <xf numFmtId="10" fontId="8" fillId="0" borderId="0" xfId="2" applyNumberFormat="1" applyFont="1" applyBorder="1" applyAlignment="1" applyProtection="1">
      <alignment horizontal="right" vertical="center" wrapText="1"/>
    </xf>
    <xf numFmtId="10" fontId="8" fillId="0" borderId="0" xfId="2" applyNumberFormat="1" applyFont="1" applyFill="1" applyBorder="1" applyAlignment="1" applyProtection="1">
      <alignment horizontal="right" wrapText="1"/>
    </xf>
    <xf numFmtId="10" fontId="8" fillId="0" borderId="0" xfId="2" applyNumberFormat="1" applyFont="1" applyFill="1" applyBorder="1" applyAlignment="1" applyProtection="1">
      <alignment horizontal="center" wrapText="1"/>
    </xf>
    <xf numFmtId="0" fontId="10" fillId="0" borderId="0" xfId="0" applyFont="1" applyAlignment="1" applyProtection="1">
      <alignment horizontal="left" vertical="top"/>
      <protection locked="0"/>
    </xf>
    <xf numFmtId="14" fontId="10" fillId="0" borderId="0" xfId="0" applyNumberFormat="1" applyFont="1" applyAlignment="1">
      <alignment horizontal="left" wrapText="1"/>
    </xf>
    <xf numFmtId="0" fontId="9" fillId="0" borderId="0" xfId="0" applyFont="1" applyAlignment="1">
      <alignment vertical="top"/>
    </xf>
    <xf numFmtId="0" fontId="10" fillId="0" borderId="0" xfId="0" applyFont="1" applyAlignment="1">
      <alignment horizontal="center"/>
    </xf>
    <xf numFmtId="0" fontId="10" fillId="0" borderId="0" xfId="0" applyFont="1" applyAlignment="1">
      <alignment horizontal="center" vertical="top"/>
    </xf>
    <xf numFmtId="0" fontId="9" fillId="9" borderId="9" xfId="0" applyFont="1" applyFill="1" applyBorder="1"/>
    <xf numFmtId="0" fontId="0" fillId="9" borderId="6" xfId="0" applyFill="1" applyBorder="1"/>
    <xf numFmtId="0" fontId="0" fillId="9" borderId="15" xfId="0" applyFill="1" applyBorder="1"/>
    <xf numFmtId="0" fontId="9" fillId="8" borderId="9" xfId="0" applyFont="1" applyFill="1" applyBorder="1" applyAlignment="1">
      <alignment wrapText="1"/>
    </xf>
    <xf numFmtId="0" fontId="52" fillId="0" borderId="0" xfId="0" applyFont="1" applyAlignment="1">
      <alignment horizontal="center"/>
    </xf>
    <xf numFmtId="0" fontId="10" fillId="0" borderId="0" xfId="0" applyFont="1" applyAlignment="1">
      <alignment horizontal="left" indent="1"/>
    </xf>
    <xf numFmtId="0" fontId="11" fillId="0" borderId="0" xfId="0" applyFont="1" applyAlignment="1">
      <alignment horizontal="left" indent="2"/>
    </xf>
    <xf numFmtId="44" fontId="11" fillId="0" borderId="3" xfId="1" applyFont="1" applyBorder="1"/>
    <xf numFmtId="44" fontId="11" fillId="0" borderId="6" xfId="1" applyFont="1" applyBorder="1"/>
    <xf numFmtId="44" fontId="11" fillId="0" borderId="23" xfId="1" applyFont="1" applyBorder="1"/>
    <xf numFmtId="44" fontId="11" fillId="0" borderId="0" xfId="1" applyFont="1"/>
    <xf numFmtId="44" fontId="11" fillId="0" borderId="6" xfId="0" applyNumberFormat="1" applyFont="1" applyBorder="1"/>
    <xf numFmtId="44" fontId="11" fillId="0" borderId="0" xfId="1" applyFont="1" applyBorder="1"/>
    <xf numFmtId="0" fontId="8" fillId="0" borderId="24" xfId="15" applyBorder="1" applyAlignment="1" applyProtection="1">
      <alignment vertical="center" wrapText="1"/>
      <protection locked="0"/>
    </xf>
    <xf numFmtId="0" fontId="9" fillId="0" borderId="3" xfId="0" applyFont="1" applyBorder="1" applyAlignment="1">
      <alignment horizontal="center"/>
    </xf>
    <xf numFmtId="0" fontId="0" fillId="0" borderId="6" xfId="1" applyNumberFormat="1" applyFont="1" applyBorder="1" applyAlignment="1" applyProtection="1">
      <alignment horizontal="left"/>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5"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2" fontId="8" fillId="0" borderId="0" xfId="15" applyNumberFormat="1" applyAlignment="1" applyProtection="1">
      <alignment horizontal="center" wrapText="1"/>
      <protection locked="0"/>
    </xf>
    <xf numFmtId="2" fontId="8" fillId="0" borderId="0" xfId="0" applyNumberFormat="1" applyFont="1" applyAlignment="1" applyProtection="1">
      <alignment horizontal="center" vertical="center" wrapText="1"/>
      <protection locked="0"/>
    </xf>
    <xf numFmtId="0" fontId="53" fillId="0" borderId="0" xfId="0" applyFont="1" applyAlignment="1">
      <alignment vertical="center"/>
    </xf>
    <xf numFmtId="0" fontId="0" fillId="0" borderId="0" xfId="0" applyAlignment="1">
      <alignment vertical="top" wrapText="1"/>
    </xf>
    <xf numFmtId="44" fontId="54" fillId="0" borderId="0" xfId="1" applyFont="1" applyProtection="1">
      <protection locked="0"/>
    </xf>
    <xf numFmtId="9" fontId="54" fillId="0" borderId="0" xfId="2" applyFont="1" applyAlignment="1">
      <alignment horizontal="center"/>
    </xf>
    <xf numFmtId="44" fontId="54" fillId="0" borderId="0" xfId="1" applyFont="1"/>
    <xf numFmtId="44" fontId="42" fillId="0" borderId="0" xfId="1" applyFont="1" applyFill="1" applyAlignment="1" applyProtection="1"/>
    <xf numFmtId="0" fontId="8" fillId="0" borderId="5"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8" fillId="0" borderId="5" xfId="0" applyFont="1" applyBorder="1" applyAlignment="1">
      <alignment vertical="center" wrapText="1"/>
    </xf>
    <xf numFmtId="0" fontId="15" fillId="0" borderId="0" xfId="0" applyFont="1" applyAlignment="1">
      <alignment wrapText="1"/>
    </xf>
    <xf numFmtId="0" fontId="21" fillId="8" borderId="0" xfId="0" applyFont="1" applyFill="1" applyAlignment="1">
      <alignment horizontal="center" vertical="center" wrapText="1"/>
    </xf>
    <xf numFmtId="0" fontId="21" fillId="8" borderId="11" xfId="0" applyFont="1" applyFill="1" applyBorder="1" applyAlignment="1">
      <alignment horizontal="center" vertical="center" wrapText="1"/>
    </xf>
    <xf numFmtId="0" fontId="21" fillId="8" borderId="37" xfId="0" applyFont="1" applyFill="1" applyBorder="1" applyAlignment="1">
      <alignment horizontal="center" vertical="center" wrapText="1"/>
    </xf>
    <xf numFmtId="44" fontId="21" fillId="0" borderId="0" xfId="1" applyFont="1" applyAlignment="1" applyProtection="1">
      <alignment horizontal="center"/>
      <protection locked="0"/>
    </xf>
    <xf numFmtId="44" fontId="54" fillId="0" borderId="0" xfId="1" applyFont="1" applyAlignment="1" applyProtection="1">
      <alignment horizontal="center"/>
      <protection locked="0"/>
    </xf>
    <xf numFmtId="14" fontId="0" fillId="0" borderId="0" xfId="0" applyNumberFormat="1" applyAlignment="1">
      <alignment wrapText="1"/>
    </xf>
    <xf numFmtId="44" fontId="0" fillId="0" borderId="2" xfId="0" applyNumberFormat="1" applyBorder="1" applyAlignment="1">
      <alignment horizontal="center" wrapText="1"/>
    </xf>
    <xf numFmtId="14" fontId="0" fillId="0" borderId="0" xfId="0" applyNumberFormat="1"/>
    <xf numFmtId="166" fontId="0" fillId="0" borderId="0" xfId="2" applyNumberFormat="1" applyFont="1"/>
    <xf numFmtId="44" fontId="9" fillId="0" borderId="25" xfId="1" applyFont="1" applyBorder="1" applyAlignment="1" applyProtection="1">
      <alignment horizontal="center"/>
    </xf>
    <xf numFmtId="0" fontId="8" fillId="0" borderId="0" xfId="0" applyFont="1" applyAlignment="1" applyProtection="1">
      <alignment horizontal="center" wrapText="1"/>
      <protection locked="0"/>
    </xf>
    <xf numFmtId="44" fontId="9" fillId="0" borderId="0" xfId="1" applyFont="1" applyBorder="1" applyAlignment="1" applyProtection="1">
      <alignment horizontal="center"/>
    </xf>
    <xf numFmtId="0" fontId="9" fillId="0" borderId="34" xfId="0" applyFont="1" applyBorder="1" applyAlignment="1">
      <alignment horizontal="center" vertical="center" wrapText="1"/>
    </xf>
    <xf numFmtId="44" fontId="9" fillId="0" borderId="30" xfId="1" applyFont="1" applyBorder="1" applyAlignment="1" applyProtection="1">
      <alignment horizontal="center"/>
    </xf>
    <xf numFmtId="2" fontId="9" fillId="0" borderId="0" xfId="0" applyNumberFormat="1" applyFont="1" applyAlignment="1" applyProtection="1">
      <alignment wrapText="1"/>
      <protection locked="0"/>
    </xf>
    <xf numFmtId="0" fontId="9" fillId="0" borderId="25" xfId="0" applyFont="1" applyBorder="1" applyAlignment="1" applyProtection="1">
      <alignment wrapText="1"/>
      <protection locked="0"/>
    </xf>
    <xf numFmtId="166" fontId="9" fillId="0" borderId="0" xfId="1" applyNumberFormat="1" applyFont="1" applyAlignment="1" applyProtection="1">
      <alignment wrapText="1"/>
      <protection locked="0"/>
    </xf>
    <xf numFmtId="10" fontId="9" fillId="0" borderId="0" xfId="1" applyNumberFormat="1" applyFont="1" applyAlignment="1" applyProtection="1">
      <alignment wrapText="1"/>
      <protection locked="0"/>
    </xf>
    <xf numFmtId="166" fontId="9" fillId="0" borderId="0" xfId="1" applyNumberFormat="1" applyFont="1" applyBorder="1" applyAlignment="1" applyProtection="1">
      <alignment wrapText="1"/>
      <protection locked="0"/>
    </xf>
    <xf numFmtId="10" fontId="9" fillId="0" borderId="0" xfId="1" applyNumberFormat="1" applyFont="1" applyBorder="1" applyAlignment="1" applyProtection="1">
      <alignment wrapText="1"/>
      <protection locked="0"/>
    </xf>
    <xf numFmtId="44" fontId="9" fillId="0" borderId="0" xfId="1" applyFont="1" applyAlignment="1" applyProtection="1">
      <alignment wrapText="1"/>
      <protection locked="0"/>
    </xf>
    <xf numFmtId="44" fontId="9" fillId="0" borderId="0" xfId="1" applyFont="1" applyBorder="1" applyAlignment="1" applyProtection="1">
      <alignment wrapText="1"/>
      <protection locked="0"/>
    </xf>
    <xf numFmtId="0" fontId="55" fillId="0" borderId="0" xfId="5" applyFont="1"/>
    <xf numFmtId="44" fontId="56" fillId="0" borderId="0" xfId="1" applyFont="1" applyProtection="1">
      <protection locked="0"/>
    </xf>
    <xf numFmtId="44" fontId="56" fillId="0" borderId="0" xfId="1" applyFont="1" applyAlignment="1" applyProtection="1">
      <alignment horizontal="center"/>
      <protection locked="0"/>
    </xf>
    <xf numFmtId="0" fontId="0" fillId="0" borderId="26" xfId="0" applyBorder="1" applyAlignment="1" applyProtection="1">
      <alignment horizontal="left" wrapText="1"/>
      <protection locked="0"/>
    </xf>
    <xf numFmtId="0" fontId="0" fillId="0" borderId="2" xfId="0" applyBorder="1" applyAlignment="1" applyProtection="1">
      <alignment horizontal="center" wrapText="1"/>
      <protection locked="0"/>
    </xf>
    <xf numFmtId="0" fontId="0" fillId="0" borderId="27" xfId="0" applyBorder="1" applyAlignment="1" applyProtection="1">
      <alignment horizontal="center" wrapText="1"/>
      <protection locked="0"/>
    </xf>
    <xf numFmtId="9" fontId="0" fillId="0" borderId="2" xfId="0" applyNumberFormat="1" applyBorder="1" applyAlignment="1" applyProtection="1">
      <alignment horizontal="center" wrapText="1"/>
      <protection locked="0"/>
    </xf>
    <xf numFmtId="44" fontId="0" fillId="0" borderId="27" xfId="0" applyNumberFormat="1" applyBorder="1" applyAlignment="1">
      <alignment horizontal="center" wrapText="1"/>
    </xf>
    <xf numFmtId="44" fontId="0" fillId="0" borderId="26" xfId="0" applyNumberFormat="1" applyBorder="1" applyAlignment="1">
      <alignment horizontal="center" wrapText="1"/>
    </xf>
    <xf numFmtId="44" fontId="0" fillId="0" borderId="2" xfId="0" applyNumberFormat="1" applyBorder="1"/>
    <xf numFmtId="44" fontId="0" fillId="0" borderId="31" xfId="0" applyNumberFormat="1" applyBorder="1"/>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Alignment="1" applyProtection="1">
      <alignment horizontal="left" vertical="center" wrapText="1"/>
      <protection locked="0"/>
    </xf>
    <xf numFmtId="44" fontId="8" fillId="0" borderId="0" xfId="1" applyFont="1" applyFill="1" applyBorder="1" applyAlignment="1" applyProtection="1">
      <alignment vertical="center" wrapText="1"/>
      <protection locked="0"/>
    </xf>
    <xf numFmtId="9" fontId="8" fillId="0" borderId="0" xfId="2" applyFont="1" applyFill="1" applyBorder="1" applyAlignment="1" applyProtection="1">
      <alignment vertical="center" wrapText="1"/>
      <protection locked="0"/>
    </xf>
    <xf numFmtId="0" fontId="57" fillId="0" borderId="0" xfId="0" applyFont="1" applyAlignment="1">
      <alignment horizontal="center" vertical="center" wrapText="1"/>
    </xf>
    <xf numFmtId="0" fontId="50" fillId="0" borderId="0" xfId="0" applyFont="1"/>
    <xf numFmtId="0" fontId="45" fillId="0" borderId="0" xfId="0" applyFont="1" applyAlignment="1">
      <alignment horizontal="center" wrapText="1"/>
    </xf>
    <xf numFmtId="0" fontId="45" fillId="0" borderId="0" xfId="0" applyFont="1" applyAlignment="1">
      <alignment horizontal="center"/>
    </xf>
    <xf numFmtId="0" fontId="50" fillId="0" borderId="0" xfId="0" applyFont="1" applyAlignment="1">
      <alignment horizontal="left" vertical="center"/>
    </xf>
    <xf numFmtId="44" fontId="50" fillId="0" borderId="0" xfId="1" applyFont="1" applyFill="1" applyBorder="1" applyAlignment="1">
      <alignment horizontal="center"/>
    </xf>
    <xf numFmtId="9" fontId="50" fillId="0" borderId="0" xfId="2" applyFont="1" applyFill="1" applyBorder="1" applyAlignment="1">
      <alignment horizontal="center"/>
    </xf>
    <xf numFmtId="0" fontId="50" fillId="0" borderId="0" xfId="0" applyFont="1" applyAlignment="1">
      <alignment horizontal="left" indent="3"/>
    </xf>
    <xf numFmtId="44" fontId="8" fillId="0" borderId="0" xfId="1" applyFont="1" applyFill="1" applyBorder="1" applyProtection="1">
      <protection locked="0"/>
    </xf>
    <xf numFmtId="9" fontId="8" fillId="0" borderId="0" xfId="2" applyFont="1" applyFill="1" applyBorder="1" applyProtection="1">
      <protection locked="0"/>
    </xf>
    <xf numFmtId="44" fontId="8" fillId="0" borderId="0" xfId="1" applyFont="1" applyFill="1" applyBorder="1" applyProtection="1"/>
    <xf numFmtId="44" fontId="8" fillId="0" borderId="0" xfId="1" applyFont="1" applyFill="1" applyBorder="1" applyAlignment="1" applyProtection="1">
      <alignment vertical="center"/>
      <protection locked="0"/>
    </xf>
    <xf numFmtId="9" fontId="8" fillId="0" borderId="0" xfId="2" applyFont="1" applyFill="1" applyBorder="1" applyAlignment="1" applyProtection="1">
      <alignment vertical="center"/>
      <protection locked="0"/>
    </xf>
    <xf numFmtId="0" fontId="58" fillId="0" borderId="0" xfId="0" applyFont="1"/>
    <xf numFmtId="0" fontId="8" fillId="0" borderId="0" xfId="0" applyFont="1" applyAlignment="1">
      <alignment vertical="center"/>
    </xf>
    <xf numFmtId="44" fontId="8" fillId="0" borderId="0" xfId="0" applyNumberFormat="1" applyFont="1" applyAlignment="1">
      <alignment horizontal="center" vertical="center"/>
    </xf>
    <xf numFmtId="9" fontId="8" fillId="9" borderId="0" xfId="2" applyFont="1" applyFill="1" applyBorder="1" applyAlignment="1">
      <alignment horizontal="center" vertical="center"/>
    </xf>
    <xf numFmtId="9" fontId="8" fillId="0" borderId="0" xfId="2" applyFont="1" applyBorder="1" applyAlignment="1" applyProtection="1">
      <alignment horizontal="center" vertical="center"/>
      <protection locked="0"/>
    </xf>
    <xf numFmtId="0" fontId="18" fillId="0" borderId="0" xfId="0" applyFont="1" applyAlignment="1">
      <alignment wrapText="1"/>
    </xf>
    <xf numFmtId="44" fontId="8" fillId="0" borderId="0" xfId="1" applyFont="1" applyFill="1" applyAlignment="1" applyProtection="1">
      <alignment horizontal="left"/>
    </xf>
    <xf numFmtId="44" fontId="8" fillId="0" borderId="0" xfId="1" applyFont="1" applyFill="1" applyBorder="1" applyAlignment="1" applyProtection="1"/>
    <xf numFmtId="0" fontId="9" fillId="0" borderId="37" xfId="0" applyFont="1" applyBorder="1" applyAlignment="1">
      <alignment horizontal="center" vertical="center" wrapText="1"/>
    </xf>
    <xf numFmtId="44" fontId="8" fillId="0" borderId="0" xfId="1" applyFont="1" applyFill="1" applyBorder="1" applyAlignment="1" applyProtection="1">
      <alignment vertical="top"/>
    </xf>
    <xf numFmtId="0" fontId="8" fillId="10" borderId="0" xfId="0" applyFont="1" applyFill="1" applyAlignment="1">
      <alignment horizontal="center" vertical="center" wrapText="1"/>
    </xf>
    <xf numFmtId="0" fontId="44" fillId="0" borderId="0" xfId="0" applyFont="1" applyAlignment="1">
      <alignment horizontal="left"/>
    </xf>
    <xf numFmtId="0" fontId="0" fillId="0" borderId="6" xfId="0" applyBorder="1" applyAlignment="1" applyProtection="1">
      <alignment horizontal="left"/>
      <protection locked="0"/>
    </xf>
    <xf numFmtId="0" fontId="51" fillId="0" borderId="3" xfId="0" applyFont="1" applyBorder="1" applyAlignment="1" applyProtection="1">
      <alignment horizontal="left"/>
      <protection locked="0"/>
    </xf>
    <xf numFmtId="0" fontId="11" fillId="0" borderId="3" xfId="0" applyFont="1" applyBorder="1" applyAlignment="1" applyProtection="1">
      <alignment horizontal="left"/>
      <protection locked="0"/>
    </xf>
    <xf numFmtId="14" fontId="0" fillId="0" borderId="3" xfId="0" applyNumberFormat="1" applyBorder="1" applyAlignment="1" applyProtection="1">
      <alignment horizontal="left"/>
      <protection locked="0"/>
    </xf>
    <xf numFmtId="0" fontId="8" fillId="0" borderId="6" xfId="0" applyFont="1" applyBorder="1" applyAlignment="1" applyProtection="1">
      <alignment horizontal="left"/>
      <protection locked="0"/>
    </xf>
    <xf numFmtId="2" fontId="22" fillId="0" borderId="6" xfId="10" applyNumberFormat="1" applyFont="1" applyBorder="1" applyAlignment="1">
      <alignment horizontal="center" vertical="center"/>
    </xf>
    <xf numFmtId="0" fontId="22" fillId="0" borderId="0" xfId="10" applyFont="1" applyAlignment="1">
      <alignment horizontal="center"/>
    </xf>
    <xf numFmtId="9" fontId="22" fillId="0" borderId="6" xfId="2" applyFont="1" applyFill="1" applyBorder="1" applyAlignment="1">
      <alignment horizontal="center" vertical="center"/>
    </xf>
    <xf numFmtId="166" fontId="22" fillId="0" borderId="15" xfId="10" applyNumberFormat="1" applyFont="1" applyBorder="1" applyAlignment="1">
      <alignment horizontal="center" vertical="center"/>
    </xf>
    <xf numFmtId="0" fontId="33" fillId="0" borderId="0" xfId="10" applyFont="1" applyAlignment="1">
      <alignment horizontal="center" vertical="center"/>
    </xf>
    <xf numFmtId="0" fontId="59" fillId="0" borderId="0" xfId="10" applyFont="1" applyAlignment="1">
      <alignment horizontal="center" vertical="center" wrapText="1"/>
    </xf>
    <xf numFmtId="0" fontId="21" fillId="0" borderId="0" xfId="10" quotePrefix="1" applyFont="1"/>
    <xf numFmtId="0" fontId="22" fillId="0" borderId="0" xfId="0" applyFont="1"/>
    <xf numFmtId="14" fontId="22" fillId="0" borderId="0" xfId="10" applyNumberFormat="1" applyFont="1" applyProtection="1">
      <protection locked="0"/>
    </xf>
    <xf numFmtId="166" fontId="22" fillId="0" borderId="0" xfId="10" applyNumberFormat="1" applyFont="1" applyProtection="1">
      <protection locked="0"/>
    </xf>
    <xf numFmtId="43" fontId="22" fillId="0" borderId="0" xfId="10" applyNumberFormat="1" applyFont="1" applyProtection="1">
      <protection locked="0"/>
    </xf>
    <xf numFmtId="166" fontId="22" fillId="0" borderId="0" xfId="10" quotePrefix="1" applyNumberFormat="1" applyFont="1"/>
    <xf numFmtId="166" fontId="22" fillId="0" borderId="0" xfId="0" applyNumberFormat="1" applyFont="1"/>
    <xf numFmtId="0" fontId="23" fillId="0" borderId="0" xfId="0" applyFont="1"/>
    <xf numFmtId="44" fontId="21" fillId="0" borderId="0" xfId="10" applyNumberFormat="1" applyFont="1"/>
    <xf numFmtId="44" fontId="0" fillId="0" borderId="0" xfId="1" applyFont="1" applyFill="1" applyBorder="1" applyAlignment="1" applyProtection="1">
      <protection locked="0"/>
    </xf>
    <xf numFmtId="14" fontId="10" fillId="0" borderId="0" xfId="0" applyNumberFormat="1" applyFont="1" applyAlignment="1">
      <alignment horizontal="center" wrapText="1"/>
    </xf>
    <xf numFmtId="44" fontId="8" fillId="0" borderId="0" xfId="1" applyFont="1" applyFill="1" applyBorder="1" applyAlignment="1" applyProtection="1">
      <alignment horizontal="left"/>
    </xf>
    <xf numFmtId="0" fontId="8" fillId="0" borderId="0" xfId="1" applyNumberFormat="1" applyFont="1" applyFill="1" applyBorder="1" applyAlignment="1" applyProtection="1">
      <alignment horizontal="center" wrapText="1"/>
    </xf>
    <xf numFmtId="44" fontId="8" fillId="0" borderId="0" xfId="1" applyFont="1" applyFill="1" applyAlignment="1" applyProtection="1">
      <alignment horizontal="center" wrapText="1"/>
    </xf>
    <xf numFmtId="44" fontId="11" fillId="0" borderId="3" xfId="1" applyFont="1" applyBorder="1" applyAlignment="1">
      <alignment horizontal="center"/>
    </xf>
    <xf numFmtId="44" fontId="8" fillId="0" borderId="0" xfId="1" quotePrefix="1" applyFont="1" applyFill="1" applyAlignment="1" applyProtection="1">
      <alignment horizontal="left"/>
    </xf>
    <xf numFmtId="166" fontId="22" fillId="0" borderId="0" xfId="10" quotePrefix="1" applyNumberFormat="1" applyFont="1" applyProtection="1">
      <protection locked="0"/>
    </xf>
    <xf numFmtId="0" fontId="33" fillId="0" borderId="38" xfId="10" applyFont="1" applyBorder="1" applyAlignment="1">
      <alignment vertical="center" wrapText="1"/>
    </xf>
    <xf numFmtId="0" fontId="0" fillId="0" borderId="0" xfId="0" applyFont="1" applyFill="1" applyAlignment="1" applyProtection="1">
      <alignment horizontal="left" wrapText="1"/>
      <protection locked="0"/>
    </xf>
    <xf numFmtId="44" fontId="0" fillId="0" borderId="0" xfId="0" applyNumberFormat="1" applyFont="1" applyFill="1" applyAlignment="1" applyProtection="1">
      <alignment horizontal="center"/>
      <protection locked="0"/>
    </xf>
    <xf numFmtId="4" fontId="0" fillId="0" borderId="0" xfId="0" applyNumberFormat="1" applyFont="1" applyFill="1" applyAlignment="1" applyProtection="1">
      <alignment horizontal="center"/>
      <protection locked="0"/>
    </xf>
    <xf numFmtId="44" fontId="0" fillId="0" borderId="0" xfId="1" applyFont="1" applyBorder="1" applyAlignment="1" applyProtection="1">
      <alignment horizontal="center"/>
      <protection locked="0"/>
    </xf>
    <xf numFmtId="44" fontId="0" fillId="0" borderId="0" xfId="1" applyNumberFormat="1" applyFont="1" applyFill="1" applyAlignment="1" applyProtection="1">
      <alignment horizontal="left"/>
    </xf>
    <xf numFmtId="0" fontId="23" fillId="0" borderId="0" xfId="10" applyFont="1" applyAlignment="1">
      <alignment horizontal="left"/>
    </xf>
    <xf numFmtId="166" fontId="23" fillId="0" borderId="0" xfId="10" applyNumberFormat="1" applyFont="1" applyAlignment="1">
      <alignment horizontal="left" indent="1"/>
    </xf>
    <xf numFmtId="0" fontId="23" fillId="0" borderId="0" xfId="10" applyFont="1" applyAlignment="1">
      <alignment horizontal="left" indent="1"/>
    </xf>
    <xf numFmtId="14" fontId="23" fillId="0" borderId="0" xfId="10" applyNumberFormat="1" applyFont="1" applyAlignment="1">
      <alignment horizontal="left" indent="1"/>
    </xf>
    <xf numFmtId="165" fontId="23" fillId="0" borderId="0" xfId="10" applyNumberFormat="1" applyFont="1" applyAlignment="1">
      <alignment horizontal="left" indent="1"/>
    </xf>
    <xf numFmtId="0" fontId="36" fillId="0" borderId="9" xfId="10" applyFont="1" applyBorder="1" applyAlignment="1">
      <alignment horizontal="left" vertical="center"/>
    </xf>
    <xf numFmtId="0" fontId="36" fillId="0" borderId="15" xfId="10" applyFont="1" applyBorder="1" applyAlignment="1">
      <alignment horizontal="left" vertical="center"/>
    </xf>
    <xf numFmtId="0" fontId="23" fillId="0" borderId="5" xfId="10" applyFont="1" applyBorder="1" applyAlignment="1">
      <alignment horizontal="left" vertical="top"/>
    </xf>
    <xf numFmtId="2" fontId="26" fillId="4" borderId="1" xfId="10" applyNumberFormat="1" applyFont="1" applyFill="1" applyBorder="1" applyAlignment="1">
      <alignment horizontal="center" vertical="center"/>
    </xf>
    <xf numFmtId="0" fontId="38" fillId="5" borderId="7" xfId="10" applyFont="1" applyFill="1" applyBorder="1" applyAlignment="1">
      <alignment horizontal="left"/>
    </xf>
    <xf numFmtId="0" fontId="38" fillId="5" borderId="13" xfId="10" applyFont="1" applyFill="1" applyBorder="1" applyAlignment="1">
      <alignment horizontal="left"/>
    </xf>
    <xf numFmtId="14" fontId="38" fillId="5" borderId="7" xfId="10" applyNumberFormat="1" applyFont="1" applyFill="1" applyBorder="1" applyAlignment="1">
      <alignment horizontal="center"/>
    </xf>
    <xf numFmtId="14" fontId="38" fillId="5" borderId="13" xfId="10" applyNumberFormat="1" applyFont="1" applyFill="1" applyBorder="1" applyAlignment="1">
      <alignment horizontal="center"/>
    </xf>
    <xf numFmtId="0" fontId="38" fillId="5" borderId="7" xfId="10" applyFont="1" applyFill="1" applyBorder="1" applyAlignment="1">
      <alignment horizontal="center"/>
    </xf>
    <xf numFmtId="0" fontId="38" fillId="5" borderId="13" xfId="10" applyFont="1" applyFill="1" applyBorder="1" applyAlignment="1">
      <alignment horizontal="center"/>
    </xf>
    <xf numFmtId="44" fontId="36" fillId="0" borderId="9" xfId="1" applyFont="1" applyFill="1" applyBorder="1" applyAlignment="1" applyProtection="1">
      <alignment horizontal="center" vertical="center"/>
    </xf>
    <xf numFmtId="44" fontId="36" fillId="0" borderId="15" xfId="1" applyFont="1" applyFill="1" applyBorder="1" applyAlignment="1" applyProtection="1">
      <alignment horizontal="center" vertical="center"/>
    </xf>
    <xf numFmtId="166" fontId="26" fillId="4" borderId="5" xfId="10" applyNumberFormat="1" applyFont="1" applyFill="1" applyBorder="1" applyAlignment="1">
      <alignment horizontal="left" vertical="center" wrapText="1"/>
    </xf>
    <xf numFmtId="44" fontId="39" fillId="4" borderId="16" xfId="10" applyNumberFormat="1" applyFont="1" applyFill="1" applyBorder="1" applyAlignment="1">
      <alignment horizontal="center" vertical="center"/>
    </xf>
    <xf numFmtId="14" fontId="39" fillId="4" borderId="17" xfId="10" applyNumberFormat="1" applyFont="1" applyFill="1" applyBorder="1" applyAlignment="1">
      <alignment horizontal="center" vertical="center"/>
    </xf>
    <xf numFmtId="14" fontId="22" fillId="0" borderId="0" xfId="10" applyNumberFormat="1" applyFont="1" applyAlignment="1" applyProtection="1">
      <alignment horizontal="left" indent="1"/>
      <protection locked="0"/>
    </xf>
    <xf numFmtId="0" fontId="22" fillId="0" borderId="0" xfId="10" applyFont="1" applyAlignment="1">
      <alignment horizontal="left" indent="1"/>
    </xf>
    <xf numFmtId="0" fontId="23" fillId="0" borderId="4" xfId="10" applyFont="1" applyBorder="1" applyAlignment="1">
      <alignment horizontal="left" vertical="top"/>
    </xf>
    <xf numFmtId="0" fontId="23" fillId="0" borderId="14" xfId="10" applyFont="1" applyBorder="1" applyAlignment="1">
      <alignment horizontal="left" vertical="top"/>
    </xf>
    <xf numFmtId="0" fontId="27" fillId="3" borderId="7" xfId="10" applyFont="1" applyFill="1" applyBorder="1" applyAlignment="1" applyProtection="1">
      <alignment horizontal="center" vertical="center"/>
      <protection locked="0"/>
    </xf>
    <xf numFmtId="0" fontId="27" fillId="3" borderId="3" xfId="10" applyFont="1" applyFill="1" applyBorder="1" applyAlignment="1" applyProtection="1">
      <alignment horizontal="center" vertical="center"/>
      <protection locked="0"/>
    </xf>
    <xf numFmtId="0" fontId="27" fillId="3" borderId="13" xfId="10" applyFont="1" applyFill="1" applyBorder="1" applyAlignment="1" applyProtection="1">
      <alignment horizontal="center" vertical="center"/>
      <protection locked="0"/>
    </xf>
    <xf numFmtId="14" fontId="28" fillId="0" borderId="3" xfId="10" applyNumberFormat="1" applyFont="1" applyBorder="1" applyAlignment="1" applyProtection="1">
      <alignment horizontal="center" vertical="center"/>
      <protection locked="0"/>
    </xf>
    <xf numFmtId="0" fontId="28" fillId="0" borderId="13" xfId="10" applyFont="1" applyBorder="1" applyAlignment="1" applyProtection="1">
      <alignment horizontal="center" vertical="center"/>
      <protection locked="0"/>
    </xf>
    <xf numFmtId="2" fontId="22" fillId="0" borderId="5" xfId="10" applyNumberFormat="1" applyFont="1" applyBorder="1" applyAlignment="1">
      <alignment horizontal="right"/>
    </xf>
    <xf numFmtId="44" fontId="22" fillId="0" borderId="9" xfId="1" applyFont="1" applyBorder="1" applyAlignment="1">
      <alignment horizontal="right"/>
    </xf>
    <xf numFmtId="44" fontId="22" fillId="0" borderId="15" xfId="1" applyFont="1" applyBorder="1" applyAlignment="1">
      <alignment horizontal="right"/>
    </xf>
    <xf numFmtId="44" fontId="22" fillId="0" borderId="5" xfId="12" applyFont="1" applyFill="1" applyBorder="1" applyAlignment="1">
      <alignment horizontal="center" vertical="center"/>
    </xf>
    <xf numFmtId="0" fontId="23" fillId="3" borderId="10" xfId="10" applyFont="1" applyFill="1" applyBorder="1" applyAlignment="1">
      <alignment horizontal="left" vertical="top" wrapText="1"/>
    </xf>
    <xf numFmtId="0" fontId="23" fillId="3" borderId="0" xfId="10" applyFont="1" applyFill="1" applyAlignment="1">
      <alignment horizontal="left" vertical="top" wrapText="1"/>
    </xf>
    <xf numFmtId="0" fontId="23" fillId="3" borderId="11" xfId="10" applyFont="1" applyFill="1" applyBorder="1" applyAlignment="1">
      <alignment horizontal="left" vertical="top" wrapText="1"/>
    </xf>
    <xf numFmtId="0" fontId="22" fillId="3" borderId="0" xfId="10" applyFont="1" applyFill="1" applyAlignment="1">
      <alignment horizontal="left" indent="1"/>
    </xf>
    <xf numFmtId="0" fontId="26" fillId="2" borderId="5" xfId="10" applyFont="1" applyFill="1" applyBorder="1" applyAlignment="1">
      <alignment horizontal="center" vertical="center"/>
    </xf>
    <xf numFmtId="2" fontId="22" fillId="0" borderId="9" xfId="10" applyNumberFormat="1" applyFont="1" applyBorder="1" applyAlignment="1">
      <alignment horizontal="center" vertical="center"/>
    </xf>
    <xf numFmtId="2" fontId="22" fillId="0" borderId="6" xfId="10" applyNumberFormat="1" applyFont="1" applyBorder="1" applyAlignment="1">
      <alignment horizontal="center" vertical="center"/>
    </xf>
    <xf numFmtId="2" fontId="22" fillId="0" borderId="15" xfId="10" applyNumberFormat="1" applyFont="1" applyBorder="1" applyAlignment="1">
      <alignment horizontal="center" vertical="center"/>
    </xf>
    <xf numFmtId="0" fontId="36" fillId="3" borderId="9" xfId="10" applyFont="1" applyFill="1" applyBorder="1" applyAlignment="1">
      <alignment horizontal="left" vertical="center"/>
    </xf>
    <xf numFmtId="0" fontId="36" fillId="3" borderId="15" xfId="10" applyFont="1" applyFill="1" applyBorder="1" applyAlignment="1">
      <alignment horizontal="left" vertical="center"/>
    </xf>
    <xf numFmtId="0" fontId="38" fillId="3" borderId="4" xfId="10" applyFont="1" applyFill="1" applyBorder="1" applyAlignment="1">
      <alignment horizontal="left" vertical="center" indent="25"/>
    </xf>
    <xf numFmtId="0" fontId="38" fillId="3" borderId="12" xfId="10" applyFont="1" applyFill="1" applyBorder="1" applyAlignment="1">
      <alignment horizontal="left" vertical="center" indent="25"/>
    </xf>
    <xf numFmtId="2" fontId="22" fillId="0" borderId="6" xfId="10" applyNumberFormat="1" applyFont="1" applyBorder="1" applyAlignment="1">
      <alignment horizontal="left" vertical="center"/>
    </xf>
    <xf numFmtId="2" fontId="22" fillId="0" borderId="15" xfId="10" applyNumberFormat="1" applyFont="1" applyBorder="1" applyAlignment="1">
      <alignment horizontal="left" vertical="center"/>
    </xf>
    <xf numFmtId="2" fontId="22" fillId="0" borderId="4" xfId="10" applyNumberFormat="1" applyFont="1" applyBorder="1" applyAlignment="1" applyProtection="1">
      <alignment horizontal="left" vertical="top" wrapText="1"/>
      <protection locked="0"/>
    </xf>
    <xf numFmtId="2" fontId="22" fillId="0" borderId="14" xfId="10" applyNumberFormat="1" applyFont="1" applyBorder="1" applyAlignment="1" applyProtection="1">
      <alignment horizontal="left" vertical="top" wrapText="1"/>
      <protection locked="0"/>
    </xf>
    <xf numFmtId="2" fontId="22" fillId="0" borderId="0" xfId="10" applyNumberFormat="1" applyFont="1" applyAlignment="1" applyProtection="1">
      <alignment horizontal="left" vertical="top" wrapText="1"/>
      <protection locked="0"/>
    </xf>
    <xf numFmtId="2" fontId="22" fillId="0" borderId="11" xfId="10" applyNumberFormat="1" applyFont="1" applyBorder="1" applyAlignment="1" applyProtection="1">
      <alignment horizontal="left" vertical="top" wrapText="1"/>
      <protection locked="0"/>
    </xf>
    <xf numFmtId="2" fontId="22" fillId="0" borderId="3" xfId="10" applyNumberFormat="1" applyFont="1" applyBorder="1" applyAlignment="1" applyProtection="1">
      <alignment horizontal="left" vertical="top" wrapText="1"/>
      <protection locked="0"/>
    </xf>
    <xf numFmtId="2" fontId="22" fillId="0" borderId="13" xfId="10" applyNumberFormat="1" applyFont="1" applyBorder="1" applyAlignment="1" applyProtection="1">
      <alignment horizontal="left" vertical="top" wrapText="1"/>
      <protection locked="0"/>
    </xf>
    <xf numFmtId="2" fontId="36" fillId="3" borderId="5" xfId="10" applyNumberFormat="1" applyFont="1" applyFill="1" applyBorder="1" applyAlignment="1">
      <alignment horizontal="left" vertical="center"/>
    </xf>
    <xf numFmtId="0" fontId="36" fillId="3" borderId="5" xfId="10" applyFont="1" applyFill="1" applyBorder="1" applyAlignment="1">
      <alignment horizontal="left" vertical="center"/>
    </xf>
    <xf numFmtId="2" fontId="26" fillId="4" borderId="9" xfId="10" applyNumberFormat="1" applyFont="1" applyFill="1" applyBorder="1" applyAlignment="1">
      <alignment horizontal="left" vertical="center" wrapText="1"/>
    </xf>
    <xf numFmtId="2" fontId="26" fillId="4" borderId="6" xfId="10" applyNumberFormat="1" applyFont="1" applyFill="1" applyBorder="1" applyAlignment="1">
      <alignment horizontal="left" vertical="center" wrapText="1"/>
    </xf>
    <xf numFmtId="2" fontId="26" fillId="4" borderId="15" xfId="10" applyNumberFormat="1" applyFont="1" applyFill="1" applyBorder="1" applyAlignment="1">
      <alignment horizontal="left" vertical="center" wrapText="1"/>
    </xf>
    <xf numFmtId="0" fontId="32" fillId="3" borderId="2" xfId="10" applyFont="1" applyFill="1" applyBorder="1" applyAlignment="1">
      <alignment horizontal="center"/>
    </xf>
    <xf numFmtId="0" fontId="22" fillId="0" borderId="0" xfId="10" applyFont="1" applyAlignment="1">
      <alignment horizontal="left"/>
    </xf>
    <xf numFmtId="164" fontId="22" fillId="0" borderId="0" xfId="10" applyNumberFormat="1" applyFont="1" applyAlignment="1">
      <alignment horizontal="left" indent="1"/>
    </xf>
    <xf numFmtId="0" fontId="25" fillId="0" borderId="0" xfId="11" applyFont="1" applyAlignment="1">
      <alignment horizontal="left" indent="1"/>
    </xf>
    <xf numFmtId="165" fontId="22" fillId="0" borderId="0" xfId="10" applyNumberFormat="1" applyFont="1" applyAlignment="1" applyProtection="1">
      <alignment horizontal="left" indent="1"/>
      <protection locked="0"/>
    </xf>
    <xf numFmtId="0" fontId="22" fillId="0" borderId="5" xfId="10" applyFont="1" applyBorder="1" applyAlignment="1">
      <alignment horizontal="left" vertical="center"/>
    </xf>
    <xf numFmtId="0" fontId="22" fillId="0" borderId="5" xfId="10" applyFont="1" applyBorder="1" applyAlignment="1">
      <alignment horizontal="left" vertical="center" wrapText="1"/>
    </xf>
    <xf numFmtId="0" fontId="26" fillId="2" borderId="5" xfId="10" applyFont="1" applyFill="1" applyBorder="1" applyAlignment="1">
      <alignment horizontal="left" vertical="center"/>
    </xf>
    <xf numFmtId="166" fontId="22" fillId="0" borderId="0" xfId="10" applyNumberFormat="1" applyFont="1" applyAlignment="1">
      <alignment horizontal="left" indent="1"/>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0" fillId="0" borderId="0" xfId="0" applyAlignment="1">
      <alignment horizontal="left" vertical="center"/>
    </xf>
    <xf numFmtId="0" fontId="8" fillId="0" borderId="0" xfId="0" applyFont="1" applyAlignment="1">
      <alignment horizontal="left" vertical="center"/>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8" borderId="15" xfId="0" applyFont="1" applyFill="1" applyBorder="1" applyAlignment="1">
      <alignment horizontal="center" vertical="center"/>
    </xf>
    <xf numFmtId="0" fontId="9" fillId="8" borderId="9" xfId="0" applyFont="1" applyFill="1" applyBorder="1" applyAlignment="1">
      <alignment horizontal="left" wrapText="1"/>
    </xf>
    <xf numFmtId="0" fontId="9" fillId="8" borderId="6" xfId="0" applyFont="1" applyFill="1" applyBorder="1" applyAlignment="1">
      <alignment horizontal="left" wrapText="1"/>
    </xf>
    <xf numFmtId="0" fontId="9" fillId="8" borderId="15" xfId="0" applyFont="1" applyFill="1" applyBorder="1" applyAlignment="1">
      <alignment horizontal="left" wrapText="1"/>
    </xf>
    <xf numFmtId="0" fontId="8" fillId="0" borderId="9"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9" fillId="8" borderId="20" xfId="0" applyFont="1" applyFill="1" applyBorder="1" applyAlignment="1">
      <alignment horizontal="center" vertical="center"/>
    </xf>
    <xf numFmtId="0" fontId="9" fillId="8" borderId="21" xfId="0" applyFont="1" applyFill="1" applyBorder="1" applyAlignment="1">
      <alignment horizontal="center" vertical="center"/>
    </xf>
    <xf numFmtId="0" fontId="11" fillId="0" borderId="16" xfId="0" applyFont="1" applyBorder="1" applyAlignment="1">
      <alignment horizontal="center"/>
    </xf>
    <xf numFmtId="0" fontId="11" fillId="0" borderId="36" xfId="0" applyFont="1" applyBorder="1" applyAlignment="1">
      <alignment horizontal="center"/>
    </xf>
    <xf numFmtId="0" fontId="11" fillId="0" borderId="17" xfId="0" applyFont="1" applyBorder="1" applyAlignment="1">
      <alignment horizontal="center"/>
    </xf>
    <xf numFmtId="44" fontId="9" fillId="0" borderId="0" xfId="1" applyFont="1" applyAlignment="1" applyProtection="1">
      <alignment horizontal="center" wrapText="1"/>
    </xf>
    <xf numFmtId="44" fontId="9" fillId="0" borderId="0" xfId="1" applyFont="1" applyAlignment="1" applyProtection="1">
      <alignment horizontal="center" vertical="center" wrapText="1"/>
    </xf>
    <xf numFmtId="44" fontId="9" fillId="0" borderId="0" xfId="1" applyFont="1" applyBorder="1" applyAlignment="1" applyProtection="1">
      <alignment horizontal="center" vertical="center" wrapText="1"/>
    </xf>
    <xf numFmtId="44" fontId="9" fillId="0" borderId="0" xfId="0" applyNumberFormat="1" applyFont="1" applyAlignment="1">
      <alignment horizontal="center" wrapText="1"/>
    </xf>
    <xf numFmtId="166" fontId="58" fillId="0" borderId="0" xfId="0" applyNumberFormat="1" applyFont="1" applyAlignment="1">
      <alignment horizontal="left"/>
    </xf>
    <xf numFmtId="166" fontId="58" fillId="0" borderId="0" xfId="0" quotePrefix="1" applyNumberFormat="1" applyFont="1" applyAlignment="1">
      <alignment horizontal="left"/>
    </xf>
    <xf numFmtId="0" fontId="0" fillId="0" borderId="0" xfId="0" applyAlignment="1" applyProtection="1">
      <alignment horizontal="left" vertical="top" wrapText="1"/>
      <protection locked="0"/>
    </xf>
    <xf numFmtId="0" fontId="50" fillId="0" borderId="5" xfId="0" applyFont="1" applyBorder="1" applyAlignment="1">
      <alignment horizontal="left" vertical="top"/>
    </xf>
    <xf numFmtId="0" fontId="50" fillId="9" borderId="5" xfId="0" applyFont="1" applyFill="1" applyBorder="1" applyAlignment="1">
      <alignment horizontal="left"/>
    </xf>
    <xf numFmtId="44" fontId="0" fillId="0" borderId="0" xfId="1" applyFont="1" applyFill="1" applyBorder="1" applyAlignment="1" applyProtection="1">
      <alignment horizontal="center" wrapText="1"/>
      <protection locked="0"/>
    </xf>
    <xf numFmtId="44" fontId="0" fillId="0" borderId="0" xfId="1" applyFont="1" applyFill="1" applyBorder="1" applyAlignment="1" applyProtection="1">
      <alignment vertical="top"/>
    </xf>
    <xf numFmtId="44" fontId="0" fillId="0" borderId="0" xfId="1" applyFont="1" applyFill="1" applyAlignment="1" applyProtection="1">
      <alignment horizontal="center"/>
    </xf>
  </cellXfs>
  <cellStyles count="76">
    <cellStyle name="Currency" xfId="1" builtinId="4"/>
    <cellStyle name="Currency 2" xfId="3" xr:uid="{00000000-0005-0000-0000-000001000000}"/>
    <cellStyle name="Currency 2 2" xfId="21" xr:uid="{00000000-0005-0000-0000-000002000000}"/>
    <cellStyle name="Currency 2 2 2" xfId="40" xr:uid="{00000000-0005-0000-0000-000003000000}"/>
    <cellStyle name="Currency 2 3" xfId="39" xr:uid="{00000000-0005-0000-0000-000004000000}"/>
    <cellStyle name="Currency 3" xfId="7" xr:uid="{00000000-0005-0000-0000-000005000000}"/>
    <cellStyle name="Currency 3 2" xfId="18" xr:uid="{00000000-0005-0000-0000-000006000000}"/>
    <cellStyle name="Currency 3 2 2" xfId="28" xr:uid="{00000000-0005-0000-0000-000007000000}"/>
    <cellStyle name="Currency 3 2 2 2" xfId="65" xr:uid="{00000000-0005-0000-0000-000008000000}"/>
    <cellStyle name="Currency 3 2 3" xfId="35" xr:uid="{00000000-0005-0000-0000-000009000000}"/>
    <cellStyle name="Currency 3 2 3 2" xfId="72" xr:uid="{00000000-0005-0000-0000-00000A000000}"/>
    <cellStyle name="Currency 3 2 4" xfId="48" xr:uid="{00000000-0005-0000-0000-00000B000000}"/>
    <cellStyle name="Currency 3 2 5" xfId="58" xr:uid="{00000000-0005-0000-0000-00000C000000}"/>
    <cellStyle name="Currency 3 3" xfId="25" xr:uid="{00000000-0005-0000-0000-00000D000000}"/>
    <cellStyle name="Currency 3 3 2" xfId="62" xr:uid="{00000000-0005-0000-0000-00000E000000}"/>
    <cellStyle name="Currency 3 4" xfId="32" xr:uid="{00000000-0005-0000-0000-00000F000000}"/>
    <cellStyle name="Currency 3 4 2" xfId="69" xr:uid="{00000000-0005-0000-0000-000010000000}"/>
    <cellStyle name="Currency 3 5" xfId="43" xr:uid="{00000000-0005-0000-0000-000011000000}"/>
    <cellStyle name="Currency 3 6" xfId="55" xr:uid="{00000000-0005-0000-0000-000012000000}"/>
    <cellStyle name="Currency 4" xfId="12" xr:uid="{00000000-0005-0000-0000-000013000000}"/>
    <cellStyle name="Currency 4 2" xfId="45" xr:uid="{00000000-0005-0000-0000-000014000000}"/>
    <cellStyle name="Currency 5" xfId="37" xr:uid="{00000000-0005-0000-0000-000015000000}"/>
    <cellStyle name="Hyperlink" xfId="11" builtinId="8"/>
    <cellStyle name="Hyperlink 2" xfId="19" xr:uid="{00000000-0005-0000-0000-000017000000}"/>
    <cellStyle name="Normal" xfId="0" builtinId="0"/>
    <cellStyle name="Normal 2" xfId="5" xr:uid="{00000000-0005-0000-0000-000019000000}"/>
    <cellStyle name="Normal 2 2" xfId="13" xr:uid="{00000000-0005-0000-0000-00001A000000}"/>
    <cellStyle name="Normal 2 2 2" xfId="41" xr:uid="{00000000-0005-0000-0000-00001B000000}"/>
    <cellStyle name="Normal 2 3" xfId="15" xr:uid="{00000000-0005-0000-0000-00001C000000}"/>
    <cellStyle name="Normal 2 4" xfId="17" xr:uid="{00000000-0005-0000-0000-00001D000000}"/>
    <cellStyle name="Normal 2 4 2" xfId="27" xr:uid="{00000000-0005-0000-0000-00001E000000}"/>
    <cellStyle name="Normal 2 4 2 2" xfId="64" xr:uid="{00000000-0005-0000-0000-00001F000000}"/>
    <cellStyle name="Normal 2 4 3" xfId="34" xr:uid="{00000000-0005-0000-0000-000020000000}"/>
    <cellStyle name="Normal 2 4 3 2" xfId="71" xr:uid="{00000000-0005-0000-0000-000021000000}"/>
    <cellStyle name="Normal 2 4 4" xfId="57" xr:uid="{00000000-0005-0000-0000-000022000000}"/>
    <cellStyle name="Normal 2 5" xfId="23" xr:uid="{00000000-0005-0000-0000-000023000000}"/>
    <cellStyle name="Normal 2 5 2" xfId="60" xr:uid="{00000000-0005-0000-0000-000024000000}"/>
    <cellStyle name="Normal 2 6" xfId="30" xr:uid="{00000000-0005-0000-0000-000025000000}"/>
    <cellStyle name="Normal 2 6 2" xfId="67" xr:uid="{00000000-0005-0000-0000-000026000000}"/>
    <cellStyle name="Normal 2 7" xfId="38" xr:uid="{00000000-0005-0000-0000-000027000000}"/>
    <cellStyle name="Normal 2 8" xfId="53" xr:uid="{00000000-0005-0000-0000-000028000000}"/>
    <cellStyle name="Normal 3" xfId="8" xr:uid="{00000000-0005-0000-0000-000029000000}"/>
    <cellStyle name="Normal 3 2" xfId="47" xr:uid="{00000000-0005-0000-0000-00002A000000}"/>
    <cellStyle name="Normal 3 3" xfId="42" xr:uid="{00000000-0005-0000-0000-00002B000000}"/>
    <cellStyle name="Normal 4" xfId="9" xr:uid="{00000000-0005-0000-0000-00002C000000}"/>
    <cellStyle name="Normal 4 2" xfId="46" xr:uid="{00000000-0005-0000-0000-00002D000000}"/>
    <cellStyle name="Normal 4 3" xfId="50" xr:uid="{00000000-0005-0000-0000-00002E000000}"/>
    <cellStyle name="Normal 4 3 2" xfId="74" xr:uid="{00000000-0005-0000-0000-00002F000000}"/>
    <cellStyle name="Normal 4 4" xfId="44" xr:uid="{00000000-0005-0000-0000-000030000000}"/>
    <cellStyle name="Normal 5" xfId="10" xr:uid="{00000000-0005-0000-0000-000031000000}"/>
    <cellStyle name="Normal 5 2" xfId="49" xr:uid="{00000000-0005-0000-0000-000032000000}"/>
    <cellStyle name="Normal 6" xfId="16" xr:uid="{00000000-0005-0000-0000-000033000000}"/>
    <cellStyle name="Normal 6 2" xfId="26" xr:uid="{00000000-0005-0000-0000-000034000000}"/>
    <cellStyle name="Normal 6 2 2" xfId="63" xr:uid="{00000000-0005-0000-0000-000035000000}"/>
    <cellStyle name="Normal 6 3" xfId="33" xr:uid="{00000000-0005-0000-0000-000036000000}"/>
    <cellStyle name="Normal 6 3 2" xfId="70" xr:uid="{00000000-0005-0000-0000-000037000000}"/>
    <cellStyle name="Normal 6 4" xfId="51" xr:uid="{00000000-0005-0000-0000-000038000000}"/>
    <cellStyle name="Normal 6 5" xfId="56" xr:uid="{00000000-0005-0000-0000-000039000000}"/>
    <cellStyle name="Normal 6 6" xfId="75" xr:uid="{00000000-0005-0000-0000-00003A000000}"/>
    <cellStyle name="Normal 7" xfId="52" xr:uid="{00000000-0005-0000-0000-00003B000000}"/>
    <cellStyle name="Percent" xfId="2" builtinId="5"/>
    <cellStyle name="Percent 2" xfId="4" xr:uid="{00000000-0005-0000-0000-00003D000000}"/>
    <cellStyle name="Percent 2 2" xfId="22" xr:uid="{00000000-0005-0000-0000-00003E000000}"/>
    <cellStyle name="Percent 3" xfId="6" xr:uid="{00000000-0005-0000-0000-00003F000000}"/>
    <cellStyle name="Percent 3 2" xfId="20" xr:uid="{00000000-0005-0000-0000-000040000000}"/>
    <cellStyle name="Percent 3 2 2" xfId="29" xr:uid="{00000000-0005-0000-0000-000041000000}"/>
    <cellStyle name="Percent 3 2 2 2" xfId="66" xr:uid="{00000000-0005-0000-0000-000042000000}"/>
    <cellStyle name="Percent 3 2 3" xfId="36" xr:uid="{00000000-0005-0000-0000-000043000000}"/>
    <cellStyle name="Percent 3 2 3 2" xfId="73" xr:uid="{00000000-0005-0000-0000-000044000000}"/>
    <cellStyle name="Percent 3 2 4" xfId="59" xr:uid="{00000000-0005-0000-0000-000045000000}"/>
    <cellStyle name="Percent 3 3" xfId="24" xr:uid="{00000000-0005-0000-0000-000046000000}"/>
    <cellStyle name="Percent 3 3 2" xfId="61" xr:uid="{00000000-0005-0000-0000-000047000000}"/>
    <cellStyle name="Percent 3 4" xfId="31" xr:uid="{00000000-0005-0000-0000-000048000000}"/>
    <cellStyle name="Percent 3 4 2" xfId="68" xr:uid="{00000000-0005-0000-0000-000049000000}"/>
    <cellStyle name="Percent 3 5" xfId="54" xr:uid="{00000000-0005-0000-0000-00004A000000}"/>
    <cellStyle name="Percent 4" xfId="14" xr:uid="{00000000-0005-0000-0000-00004B000000}"/>
  </cellStyles>
  <dxfs count="352">
    <dxf>
      <fill>
        <patternFill>
          <bgColor rgb="FFFF0000"/>
        </patternFill>
      </fill>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34" formatCode="_(&quot;$&quot;* #,##0.00_);_(&quot;$&quot;* \(#,##0.00\);_(&quot;$&quot;* &quot;-&quot;??_);_(@_)"/>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protection locked="1" hidden="0"/>
    </dxf>
    <dxf>
      <font>
        <strike val="0"/>
        <outline val="0"/>
        <shadow val="0"/>
        <u val="none"/>
        <vertAlign val="baseline"/>
        <sz val="11"/>
        <color auto="1"/>
        <name val="Arial"/>
        <scheme val="none"/>
      </font>
      <numFmt numFmtId="0" formatCode="General"/>
      <protection locked="1" hidden="0"/>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0" formatCode="General"/>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numFmt numFmtId="14" formatCode="0.00%"/>
      <alignment horizontal="general" vertical="center"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center" textRotation="0" wrapText="1" indent="0" justifyLastLine="0" shrinkToFit="0" readingOrder="0"/>
      <protection locked="0" hidden="0"/>
    </dxf>
    <dxf>
      <font>
        <strike val="0"/>
        <outline val="0"/>
        <shadow val="0"/>
        <vertAlign val="baseline"/>
        <sz val="11"/>
        <color auto="1"/>
        <name val="Arial"/>
        <scheme val="none"/>
      </font>
      <alignment horizontal="general" vertical="center" textRotation="0" indent="0" justifyLastLine="0" shrinkToFit="0" readingOrder="0"/>
    </dxf>
    <dxf>
      <font>
        <strike val="0"/>
        <outline val="0"/>
        <shadow val="0"/>
        <vertAlign val="baseline"/>
        <sz val="11"/>
        <color auto="1"/>
        <name val="Arial"/>
        <scheme val="none"/>
      </font>
      <alignment horizontal="center" vertical="center" textRotation="0" indent="0" justifyLastLine="0" shrinkToFit="0" readingOrder="0"/>
    </dxf>
    <dxf>
      <font>
        <strike val="0"/>
        <outline val="0"/>
        <shadow val="0"/>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dxf>
    <dxf>
      <font>
        <strike val="0"/>
        <outline val="0"/>
        <shadow val="0"/>
        <vertAlign val="baseline"/>
        <sz val="11"/>
        <color auto="1"/>
        <name val="Arial"/>
        <scheme val="none"/>
      </font>
      <fill>
        <patternFill patternType="none">
          <fgColor indexed="64"/>
          <bgColor auto="1"/>
        </patternFill>
      </fill>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numFmt numFmtId="14" formatCode="0.00%"/>
      <alignment horizontal="general" vertical="bottom" textRotation="0" wrapText="0" indent="0" justifyLastLine="0" shrinkToFit="0" readingOrder="0"/>
      <protection locked="0" hidden="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protection locked="0" hidden="0"/>
    </dxf>
    <dxf>
      <font>
        <strike val="0"/>
        <outline val="0"/>
        <shadow val="0"/>
        <vertAlign val="baseline"/>
        <sz val="11"/>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alignment horizontal="general" vertical="bottom" textRotation="0" wrapText="0" indent="0" justifyLastLine="0" shrinkToFit="0" readingOrder="0"/>
    </dxf>
    <dxf>
      <font>
        <strike val="0"/>
        <outline val="0"/>
        <shadow val="0"/>
        <vertAlign val="baseline"/>
        <sz val="11"/>
        <color auto="1"/>
        <name val="Arial"/>
        <scheme val="none"/>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vertAlign val="baseline"/>
        <sz val="11"/>
        <color auto="1"/>
        <name val="Arial"/>
        <scheme val="none"/>
      </font>
      <fill>
        <patternFill patternType="none">
          <fgColor indexed="64"/>
          <bgColor auto="1"/>
        </patternFill>
      </fill>
      <alignment horizontal="general" vertical="bottom" textRotation="0"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bottom" textRotation="0" indent="0" justifyLastLine="0" shrinkToFit="0" readingOrder="0"/>
      <protection locked="0"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dxf>
    <dxf>
      <font>
        <strike val="0"/>
        <outline val="0"/>
        <shadow val="0"/>
        <vertAlign val="baseline"/>
        <sz val="11"/>
        <color auto="1"/>
        <name val="Arial"/>
        <scheme val="none"/>
      </font>
      <alignment horizontal="general" vertical="bottom" textRotation="0" indent="0" justifyLastLine="0" shrinkToFit="0" readingOrder="0"/>
    </dxf>
    <dxf>
      <font>
        <strike val="0"/>
        <outline val="0"/>
        <shadow val="0"/>
        <vertAlign val="baseline"/>
        <sz val="11"/>
        <color auto="1"/>
        <name val="Arial"/>
        <scheme val="none"/>
      </font>
      <alignment horizontal="center" vertical="center" textRotation="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14"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style="medium">
          <color indexed="64"/>
        </left>
        <right style="medium">
          <color indexed="64"/>
        </right>
        <top/>
        <bottom style="medium">
          <color indexed="64"/>
        </bottom>
      </border>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border diagonalUp="0" diagonalDown="0" outline="0">
        <left/>
        <right/>
        <top/>
        <bottom style="medium">
          <color indexed="64"/>
        </bottom>
      </border>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top/>
        <bottom style="medium">
          <color indexed="64"/>
        </bottom>
      </border>
      <protection locked="1" hidden="0"/>
    </dxf>
    <dxf>
      <font>
        <strike val="0"/>
        <outline val="0"/>
        <shadow val="0"/>
        <vertAlign val="baseline"/>
        <sz val="11"/>
        <color auto="1"/>
        <name val="Arial"/>
        <scheme val="none"/>
      </font>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auto="1"/>
        <name val="Arial"/>
        <scheme val="none"/>
      </font>
      <numFmt numFmtId="166" formatCode="&quot;$&quot;#,##0.00"/>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style="medium">
          <color indexed="64"/>
        </left>
        <right/>
        <top/>
        <bottom style="medium">
          <color indexed="64"/>
        </bottom>
      </border>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alignment horizontal="center" vertical="bottom" textRotation="0" wrapText="1" indent="0" justifyLastLine="0" shrinkToFit="0" readingOrder="0"/>
      <border diagonalUp="0" diagonalDown="0" outline="0">
        <left/>
        <right style="medium">
          <color indexed="64"/>
        </right>
        <top/>
        <bottom style="medium">
          <color indexed="64"/>
        </bottom>
      </border>
      <protection locked="1" hidden="0"/>
    </dxf>
    <dxf>
      <font>
        <strike val="0"/>
        <outline val="0"/>
        <shadow val="0"/>
        <vertAlign val="baseline"/>
        <sz val="11"/>
        <color auto="1"/>
        <name val="Arial"/>
        <scheme val="none"/>
      </font>
      <numFmt numFmtId="34" formatCode="_(&quot;$&quot;* #,##0.00_);_(&quot;$&quot;* \(#,##0.00\);_(&quot;$&quot;* &quot;-&quot;??_);_(@_)"/>
      <alignment horizontal="center"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none"/>
      </font>
      <numFmt numFmtId="13" formatCode="0%"/>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14" formatCode="0.00%"/>
      <protection locked="0" hidden="0"/>
    </dxf>
    <dxf>
      <font>
        <b val="0"/>
        <i val="0"/>
        <strike val="0"/>
        <condense val="0"/>
        <extend val="0"/>
        <outline val="0"/>
        <shadow val="0"/>
        <u val="none"/>
        <vertAlign val="baseline"/>
        <sz val="11"/>
        <color auto="1"/>
        <name val="Arial"/>
        <scheme val="none"/>
      </font>
      <numFmt numFmtId="0" formatCode="General"/>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166" formatCode="&quot;$&quot;#,##0.00"/>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top/>
        <bottom style="medium">
          <color indexed="64"/>
        </bottom>
      </border>
      <protection locked="0" hidden="0"/>
    </dxf>
    <dxf>
      <font>
        <b val="0"/>
        <i val="0"/>
        <strike val="0"/>
        <condense val="0"/>
        <extend val="0"/>
        <outline val="0"/>
        <shadow val="0"/>
        <u val="none"/>
        <vertAlign val="baseline"/>
        <sz val="11"/>
        <color auto="1"/>
        <name val="Arial"/>
        <scheme val="none"/>
      </font>
      <numFmt numFmtId="0" formatCode="General"/>
      <alignment horizontal="center" vertical="bottom" textRotation="0" wrapText="1"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style="medium">
          <color indexed="64"/>
        </right>
        <top/>
        <bottom style="medium">
          <color indexed="64"/>
        </bottom>
      </border>
      <protection locked="0" hidden="0"/>
    </dxf>
    <dxf>
      <font>
        <strike val="0"/>
        <outline val="0"/>
        <shadow val="0"/>
        <vertAlign val="baseline"/>
        <sz val="11"/>
        <color auto="1"/>
        <name val="Arial"/>
        <scheme val="none"/>
      </font>
      <border diagonalUp="0" diagonalDown="0">
        <left/>
        <right style="medium">
          <color indexed="64"/>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auto="1"/>
        <name val="Arial"/>
        <scheme val="none"/>
      </font>
      <alignment horizontal="center" vertical="bottom" textRotation="0" wrapText="1" indent="0" justifyLastLine="0" shrinkToFit="0" readingOrder="0"/>
      <border diagonalUp="0" diagonalDown="0" outline="0">
        <left/>
        <right/>
        <top/>
        <bottom style="medium">
          <color indexed="64"/>
        </bottom>
      </border>
      <protection locked="0" hidden="0"/>
    </dxf>
    <dxf>
      <font>
        <strike val="0"/>
        <outline val="0"/>
        <shadow val="0"/>
        <vertAlign val="baseline"/>
        <sz val="11"/>
        <color auto="1"/>
        <name val="Arial"/>
        <scheme val="none"/>
      </font>
      <numFmt numFmtId="2" formatCode="0.0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auto="1"/>
        <name val="Arial"/>
        <scheme val="none"/>
      </font>
      <alignment horizontal="left" vertical="bottom" textRotation="0" wrapText="1" indent="0" justifyLastLine="0" shrinkToFit="0" readingOrder="0"/>
      <border diagonalUp="0" diagonalDown="0" outline="0">
        <left style="medium">
          <color indexed="64"/>
        </left>
        <right/>
        <top/>
        <bottom style="medium">
          <color indexed="64"/>
        </bottom>
      </border>
      <protection locked="0" hidden="0"/>
    </dxf>
    <dxf>
      <font>
        <b val="0"/>
        <i val="0"/>
        <strike val="0"/>
        <condense val="0"/>
        <extend val="0"/>
        <outline val="0"/>
        <shadow val="0"/>
        <u val="none"/>
        <vertAlign val="baseline"/>
        <sz val="11"/>
        <color auto="1"/>
        <name val="Arial"/>
        <scheme val="none"/>
      </font>
      <alignment horizontal="general" vertical="bottom" textRotation="0" wrapText="1" indent="0" justifyLastLine="0" shrinkToFit="0" readingOrder="0"/>
      <border diagonalUp="0" diagonalDown="0">
        <left style="medium">
          <color indexed="64"/>
        </left>
        <right/>
        <top style="medium">
          <color auto="1"/>
        </top>
        <bottom style="medium">
          <color auto="1"/>
        </bottom>
        <vertical/>
        <horizontal style="medium">
          <color auto="1"/>
        </horizontal>
      </border>
      <protection locked="0" hidden="0"/>
    </dxf>
    <dxf>
      <font>
        <strike val="0"/>
        <outline val="0"/>
        <shadow val="0"/>
        <vertAlign val="baseline"/>
        <sz val="11"/>
        <color auto="1"/>
        <name val="Arial"/>
        <scheme val="none"/>
      </font>
    </dxf>
    <dxf>
      <font>
        <b val="0"/>
        <strike val="0"/>
        <outline val="0"/>
        <shadow val="0"/>
        <vertAlign val="baseline"/>
        <sz val="11"/>
        <color auto="1"/>
        <name val="Arial"/>
        <scheme val="none"/>
      </font>
      <protection locked="0" hidden="0"/>
    </dxf>
    <dxf>
      <font>
        <b/>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14"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fill>
        <patternFill patternType="none">
          <fgColor indexed="64"/>
          <bgColor auto="1"/>
        </patternFill>
      </fill>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1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b val="0"/>
        <strike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b val="0"/>
        <strike val="0"/>
        <outline val="0"/>
        <shadow val="0"/>
        <u val="none"/>
        <vertAlign val="baseline"/>
        <sz val="11"/>
        <color auto="1"/>
        <name val="Arial"/>
        <scheme val="none"/>
      </font>
      <fill>
        <patternFill patternType="none">
          <fgColor indexed="64"/>
          <bgColor auto="1"/>
        </patternFill>
      </fill>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0" indent="2"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dxf>
    <dxf>
      <font>
        <strike val="0"/>
        <outline val="0"/>
        <shadow val="0"/>
        <u val="none"/>
        <vertAlign val="baseline"/>
        <sz val="11"/>
        <color auto="1"/>
        <name val="Arial"/>
        <scheme val="none"/>
      </font>
      <alignment horizontal="center" vertical="center" textRotation="0" indent="0" justifyLastLine="0" shrinkToFit="0" readingOrder="0"/>
    </dxf>
    <dxf>
      <font>
        <strike val="0"/>
        <outline val="0"/>
        <shadow val="0"/>
        <u val="none"/>
        <vertAlign val="baseline"/>
        <sz val="11"/>
        <color auto="1"/>
        <name val="Arial"/>
        <scheme val="none"/>
      </font>
      <fill>
        <patternFill patternType="none">
          <fgColor indexed="64"/>
          <bgColor auto="1"/>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b/>
        <i val="0"/>
        <strike val="0"/>
        <condense val="0"/>
        <extend val="0"/>
        <outline val="0"/>
        <shadow val="0"/>
        <u val="none"/>
        <vertAlign val="baseline"/>
        <sz val="11"/>
        <color auto="1"/>
        <name val="Arial"/>
        <scheme val="none"/>
      </font>
      <fill>
        <patternFill patternType="solid">
          <fgColor indexed="64"/>
          <bgColor rgb="FF92D050"/>
        </patternFill>
      </fill>
      <alignment horizontal="center" vertical="center" textRotation="0" wrapText="1" indent="0" justifyLastLine="0" shrinkToFit="0" readingOrder="0"/>
      <protection locked="1" hidden="0"/>
    </dxf>
    <dxf>
      <font>
        <strike val="0"/>
        <outline val="0"/>
        <shadow val="0"/>
        <u val="none"/>
        <vertAlign val="baseline"/>
        <sz val="11"/>
        <color auto="1"/>
        <name val="Arial"/>
        <scheme val="none"/>
      </font>
      <protection locked="1" hidden="0"/>
    </dxf>
    <dxf>
      <font>
        <b val="0"/>
        <strike val="0"/>
        <outline val="0"/>
        <shadow val="0"/>
        <u val="none"/>
        <vertAlign val="baseline"/>
        <sz val="11"/>
        <color auto="1"/>
        <name val="Arial"/>
        <scheme val="none"/>
      </font>
      <numFmt numFmtId="34" formatCode="_(&quot;$&quot;* #,##0.00_);_(&quot;$&quot;* \(#,##0.00\);_(&quot;$&quot;* &quot;-&quot;??_);_(@_)"/>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4" formatCode="#,##0.0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bottom" textRotation="0" wrapText="1" indent="0" justifyLastLine="0" shrinkToFit="0" readingOrder="0"/>
      <protection locked="0" hidden="0"/>
    </dxf>
    <dxf>
      <font>
        <strike val="0"/>
        <outline val="0"/>
        <shadow val="0"/>
        <u val="none"/>
        <vertAlign val="baseline"/>
        <sz val="11"/>
        <color auto="1"/>
        <name val="Arial"/>
        <scheme val="none"/>
      </font>
      <protection locked="1" hidden="0"/>
    </dxf>
    <dxf>
      <font>
        <strike val="0"/>
        <outline val="0"/>
        <shadow val="0"/>
        <u val="none"/>
        <vertAlign val="baseline"/>
        <sz val="11"/>
        <color auto="1"/>
        <name val="Arial"/>
        <scheme val="none"/>
      </font>
    </dxf>
    <dxf>
      <font>
        <strike val="0"/>
        <outline val="0"/>
        <shadow val="0"/>
        <u val="none"/>
        <vertAlign val="baseline"/>
        <sz val="11"/>
        <color auto="1"/>
        <name val="Arial"/>
        <scheme val="none"/>
      </font>
      <fill>
        <patternFill patternType="solid">
          <fgColor indexed="64"/>
          <bgColor rgb="FF92D050"/>
        </patternFill>
      </fill>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alignment horizontal="general" vertical="bottom" textRotation="0" wrapText="1"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strike val="0"/>
        <outline val="0"/>
        <shadow val="0"/>
        <u val="none"/>
        <vertAlign val="baseline"/>
        <sz val="11"/>
        <color auto="1"/>
        <name val="Arial"/>
        <scheme val="none"/>
      </font>
      <numFmt numFmtId="34" formatCode="_(&quot;$&quot;* #,##0.00_);_(&quot;$&quot;* \(#,##0.00\);_(&quot;$&quot;* &quot;-&quot;??_);_(@_)"/>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fill>
        <patternFill patternType="none">
          <fgColor indexed="64"/>
          <bgColor auto="1"/>
        </patternFill>
      </fill>
      <protection locked="0" hidden="0"/>
    </dxf>
    <dxf>
      <font>
        <strike val="0"/>
        <outline val="0"/>
        <shadow val="0"/>
        <u val="none"/>
        <vertAlign val="baseline"/>
        <sz val="11"/>
        <color auto="1"/>
        <name val="Arial"/>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1"/>
        <color auto="1"/>
        <name val="Arial"/>
        <scheme val="none"/>
      </font>
      <alignment horizontal="left" vertical="bottom" textRotation="0" wrapText="0" relativeIndent="1"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general" vertical="center" textRotation="0" indent="0" justifyLastLine="0" shrinkToFit="0" readingOrder="0"/>
    </dxf>
    <dxf>
      <font>
        <strike val="0"/>
        <outline val="0"/>
        <shadow val="0"/>
        <u val="none"/>
        <vertAlign val="baseline"/>
        <sz val="11"/>
        <color auto="1"/>
        <name val="Arial"/>
        <scheme val="none"/>
      </font>
      <alignment horizontal="general" vertical="center" textRotation="0" wrapText="1" indent="0" justifyLastLine="0" shrinkToFit="0" readingOrder="0"/>
    </dxf>
    <dxf>
      <font>
        <strike val="0"/>
        <outline val="0"/>
        <shadow val="0"/>
        <u val="none"/>
        <vertAlign val="baseline"/>
        <sz val="11"/>
        <color auto="1"/>
        <name val="Arial"/>
        <scheme val="none"/>
      </font>
      <alignment horizontal="general" vertical="center" textRotation="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alignment horizontal="center" vertical="center" textRotation="0" indent="0" justifyLastLine="0" shrinkToFit="0" readingOrder="0"/>
    </dxf>
    <dxf>
      <font>
        <strike val="0"/>
        <outline val="0"/>
        <shadow val="0"/>
        <u val="none"/>
        <vertAlign val="baseline"/>
        <sz val="10"/>
        <name val="Trebuchet MS"/>
        <scheme val="none"/>
      </font>
    </dxf>
    <dxf>
      <font>
        <strike val="0"/>
        <outline val="0"/>
        <shadow val="0"/>
        <u val="none"/>
        <vertAlign val="baseline"/>
        <sz val="10"/>
        <name val="Trebuchet MS"/>
        <scheme val="none"/>
      </font>
      <numFmt numFmtId="34" formatCode="_(&quot;$&quot;* #,##0.00_);_(&quot;$&quot;* \(#,##0.00\);_(&quot;$&quot;* &quot;-&quot;??_);_(@_)"/>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protection locked="0" hidden="0"/>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4" formatCode="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numFmt numFmtId="166" formatCode="&quot;$&quot;#,##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auto="1"/>
        <name val="Trebuchet MS"/>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b val="0"/>
        <i val="0"/>
        <strike val="0"/>
        <condense val="0"/>
        <extend val="0"/>
        <outline val="0"/>
        <shadow val="0"/>
        <u val="none"/>
        <vertAlign val="baseline"/>
        <sz val="10"/>
        <color auto="1"/>
        <name val="Trebuchet MS"/>
        <scheme val="none"/>
      </font>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numFmt numFmtId="34" formatCode="_(&quot;$&quot;* #,##0.00_);_(&quot;$&quot;* \(#,##0.00\);_(&quot;$&quot;* &quot;-&quot;??_);_(@_)"/>
    </dxf>
    <dxf>
      <font>
        <b val="0"/>
        <i val="0"/>
        <strike val="0"/>
        <condense val="0"/>
        <extend val="0"/>
        <outline val="0"/>
        <shadow val="0"/>
        <u val="none"/>
        <vertAlign val="baseline"/>
        <sz val="10"/>
        <color auto="1"/>
        <name val="Trebuchet MS"/>
        <scheme val="none"/>
      </font>
      <numFmt numFmtId="34" formatCode="_(&quot;$&quot;* #,##0.00_);_(&quot;$&quot;* \(#,##0.00\);_(&quot;$&quot;* &quot;-&quot;??_);_(@_)"/>
    </dxf>
    <dxf>
      <font>
        <strike val="0"/>
        <outline val="0"/>
        <shadow val="0"/>
        <u val="none"/>
        <vertAlign val="baseline"/>
        <sz val="10"/>
        <name val="Trebuchet MS"/>
        <scheme val="none"/>
      </font>
    </dxf>
    <dxf>
      <font>
        <b val="0"/>
        <i val="0"/>
        <strike val="0"/>
        <condense val="0"/>
        <extend val="0"/>
        <outline val="0"/>
        <shadow val="0"/>
        <u val="none"/>
        <vertAlign val="baseline"/>
        <sz val="10"/>
        <color theme="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Trebuchet MS"/>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Trebuchet MS"/>
        <scheme val="none"/>
      </font>
    </dxf>
    <dxf>
      <font>
        <strike val="0"/>
        <outline val="0"/>
        <shadow val="0"/>
        <u val="none"/>
        <vertAlign val="baseline"/>
        <sz val="10"/>
        <name val="Trebuchet MS"/>
        <scheme val="none"/>
      </font>
    </dxf>
    <dxf>
      <font>
        <strike val="0"/>
        <outline val="0"/>
        <shadow val="0"/>
        <u val="none"/>
        <vertAlign val="baseline"/>
        <sz val="10"/>
        <name val="Trebuchet MS"/>
        <scheme val="none"/>
      </font>
      <alignment horizontal="general" vertical="bottom" textRotation="0" wrapText="1" indent="0" justifyLastLine="0" shrinkToFit="0" readingOrder="0"/>
    </dxf>
    <dxf>
      <font>
        <b val="0"/>
        <i val="0"/>
        <strike val="0"/>
        <condense val="0"/>
        <extend val="0"/>
        <outline val="0"/>
        <shadow val="0"/>
        <u val="none"/>
        <vertAlign val="baseline"/>
        <sz val="8"/>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auto="1"/>
        <name val="Trebuchet MS"/>
        <scheme val="none"/>
      </font>
      <numFmt numFmtId="35" formatCode="_(* #,##0.00_);_(* \(#,##0.00\);_(*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rgb="FF000000"/>
          <bgColor auto="1"/>
        </patternFill>
      </fill>
    </dxf>
    <dxf>
      <font>
        <b val="0"/>
      </font>
      <fill>
        <patternFill patternType="none">
          <fgColor rgb="FF000000"/>
          <bgColor auto="1"/>
        </patternFill>
      </fill>
      <protection locked="0" hidden="0"/>
    </dxf>
    <dxf>
      <font>
        <b/>
        <i val="0"/>
        <strike val="0"/>
        <condense val="0"/>
        <extend val="0"/>
        <outline val="0"/>
        <shadow val="0"/>
        <u val="none"/>
        <vertAlign val="baseline"/>
        <sz val="8"/>
        <color auto="1"/>
        <name val="Trebuchet MS"/>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none"/>
      </font>
      <numFmt numFmtId="166" formatCode="&quot;$&quot;#,##0.00"/>
      <fill>
        <patternFill patternType="none">
          <fgColor rgb="FF000000"/>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8"/>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35" formatCode="_(* #,##0.00_);_(* \(#,##0.00\);_(* &quot;-&quot;??_);_(@_)"/>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rgb="FF000000"/>
          <bgColor auto="1"/>
        </patternFill>
      </fill>
    </dxf>
    <dxf>
      <font>
        <b val="0"/>
      </font>
      <fill>
        <patternFill patternType="none">
          <fgColor rgb="FF000000"/>
          <bgColor auto="1"/>
        </patternFill>
      </fill>
      <protection locked="0" hidden="0"/>
    </dxf>
    <dxf>
      <font>
        <b/>
        <i val="0"/>
        <strike val="0"/>
        <condense val="0"/>
        <extend val="0"/>
        <outline val="0"/>
        <shadow val="0"/>
        <u val="none"/>
        <vertAlign val="baseline"/>
        <sz val="8"/>
        <color auto="1"/>
        <name val="Trebuchet MS"/>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Trebuchet MS"/>
        <family val="2"/>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166" formatCode="&quot;$&quot;#,##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166"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sz val="9"/>
        <color auto="1"/>
        <name val="Trebuchet MS"/>
        <scheme val="none"/>
      </font>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35" formatCode="_(* #,##0.00_);_(* \(#,##0.00\);_(* &quot;-&quot;??_);_(@_)"/>
      <fill>
        <patternFill patternType="none">
          <fgColor indexed="64"/>
          <bgColor indexed="6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9"/>
        <color auto="1"/>
        <name val="Trebuchet MS"/>
        <scheme val="none"/>
      </font>
      <numFmt numFmtId="2" formatCode="0.00"/>
      <fill>
        <patternFill patternType="none">
          <fgColor indexed="64"/>
          <bgColor auto="1"/>
        </patternFill>
      </fill>
      <alignment horizontal="general" vertical="bottom" textRotation="0" wrapText="0" indent="0" justifyLastLine="0" shrinkToFit="0" readingOrder="0"/>
      <protection locked="0" hidden="0"/>
    </dxf>
    <dxf>
      <fill>
        <patternFill patternType="none">
          <fgColor indexed="64"/>
          <bgColor auto="1"/>
        </patternFill>
      </fill>
    </dxf>
    <dxf>
      <font>
        <b val="0"/>
      </font>
      <fill>
        <patternFill patternType="none">
          <fgColor indexed="64"/>
          <bgColor auto="1"/>
        </patternFill>
      </fill>
      <alignment horizontal="general" vertical="bottom" textRotation="0" wrapText="0" indent="0" justifyLastLine="0" shrinkToFit="0" readingOrder="0"/>
      <protection locked="0" hidden="0"/>
    </dxf>
    <dxf>
      <font>
        <b/>
        <i val="0"/>
        <strike val="0"/>
        <condense val="0"/>
        <extend val="0"/>
        <outline val="0"/>
        <shadow val="0"/>
        <u val="none"/>
        <vertAlign val="baseline"/>
        <sz val="8"/>
        <color auto="1"/>
        <name val="Trebuchet MS"/>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2"/>
        </left>
        <right style="thin">
          <color indexed="62"/>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4F00C4"/>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00"/>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gov.ecfr.io/cgi-bin/text-idx?SID=83529073411588cf5ef890e91860f980&amp;mc=true&amp;node=se2.1.200_168&amp;rgn=div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128165</xdr:colOff>
      <xdr:row>0</xdr:row>
      <xdr:rowOff>133350</xdr:rowOff>
    </xdr:from>
    <xdr:to>
      <xdr:col>0</xdr:col>
      <xdr:colOff>1497771</xdr:colOff>
      <xdr:row>0</xdr:row>
      <xdr:rowOff>726440</xdr:rowOff>
    </xdr:to>
    <xdr:pic>
      <xdr:nvPicPr>
        <xdr:cNvPr id="3" name="Picture 2">
          <a:extLst>
            <a:ext uri="{FF2B5EF4-FFF2-40B4-BE49-F238E27FC236}">
              <a16:creationId xmlns:a16="http://schemas.microsoft.com/office/drawing/2014/main" id="{6D607F47-12F6-4462-8239-3A321DB87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8165" y="133350"/>
          <a:ext cx="1365796" cy="593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27</xdr:row>
      <xdr:rowOff>85724</xdr:rowOff>
    </xdr:from>
    <xdr:to>
      <xdr:col>4</xdr:col>
      <xdr:colOff>1343025</xdr:colOff>
      <xdr:row>30</xdr:row>
      <xdr:rowOff>247649</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314825" y="8048624"/>
          <a:ext cx="3990975"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If the Total Federal Subaward</a:t>
          </a:r>
          <a:r>
            <a:rPr lang="en-US" sz="1000" baseline="0">
              <a:latin typeface="Arial" panose="020B0604020202020204" pitchFamily="34" charset="0"/>
              <a:cs typeface="Arial" panose="020B0604020202020204" pitchFamily="34" charset="0"/>
            </a:rPr>
            <a:t> or Grant</a:t>
          </a:r>
          <a:r>
            <a:rPr lang="en-US" sz="1000">
              <a:latin typeface="Arial" panose="020B0604020202020204" pitchFamily="34" charset="0"/>
              <a:cs typeface="Arial" panose="020B0604020202020204" pitchFamily="34" charset="0"/>
            </a:rPr>
            <a:t> Expenditures for the Agency's fiscal year is equal to or exceeds $750,000 OMB Circular A-133 requires that your</a:t>
          </a:r>
          <a:r>
            <a:rPr lang="en-US" sz="1000" baseline="0">
              <a:latin typeface="Arial" panose="020B0604020202020204" pitchFamily="34" charset="0"/>
              <a:cs typeface="Arial" panose="020B0604020202020204" pitchFamily="34" charset="0"/>
            </a:rPr>
            <a:t> organization</a:t>
          </a:r>
          <a:r>
            <a:rPr lang="en-US" sz="1000">
              <a:latin typeface="Arial" panose="020B0604020202020204" pitchFamily="34" charset="0"/>
              <a:cs typeface="Arial" panose="020B0604020202020204" pitchFamily="34" charset="0"/>
            </a:rPr>
            <a:t> have a single audit conducted for that fiscal year.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487680</xdr:colOff>
      <xdr:row>29</xdr:row>
      <xdr:rowOff>51435</xdr:rowOff>
    </xdr:from>
    <xdr:to>
      <xdr:col>7</xdr:col>
      <xdr:colOff>1224915</xdr:colOff>
      <xdr:row>44</xdr:row>
      <xdr:rowOff>222885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8587740" y="3861435"/>
          <a:ext cx="3137535" cy="40957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1100" b="1"/>
        </a:p>
        <a:p>
          <a:r>
            <a:rPr lang="en-US" sz="1100" b="1"/>
            <a:t>Do</a:t>
          </a:r>
          <a:r>
            <a:rPr lang="en-US" sz="1100" b="1" baseline="0"/>
            <a:t> NOT include contractors' costs in section I.A.2- please see instructions. </a:t>
          </a:r>
        </a:p>
        <a:p>
          <a:endParaRPr lang="en-US" sz="1100" b="1"/>
        </a:p>
        <a:p>
          <a:r>
            <a:rPr lang="en-US" sz="1100" b="1"/>
            <a:t>Gas cards are NOT an allowable cost. </a:t>
          </a:r>
        </a:p>
        <a:p>
          <a:endParaRPr lang="en-US" sz="1100" b="1"/>
        </a:p>
        <a:p>
          <a:r>
            <a:rPr lang="en-US" sz="1100" b="1"/>
            <a:t>Mileage cannot exceed $.70/mile. </a:t>
          </a:r>
        </a:p>
        <a:p>
          <a:endParaRPr lang="en-US" sz="1100" b="1"/>
        </a:p>
        <a:p>
          <a:r>
            <a:rPr lang="en-US" sz="1100" b="1"/>
            <a:t>Program Transportation</a:t>
          </a:r>
          <a:r>
            <a:rPr lang="en-US" sz="1100" b="1" baseline="0"/>
            <a:t> must now be entered in Contracted Service Costs. </a:t>
          </a:r>
          <a:endParaRPr lang="en-US" sz="1100" b="1"/>
        </a:p>
        <a:p>
          <a:endParaRPr lang="en-US" sz="1100" b="1"/>
        </a:p>
      </xdr:txBody>
    </xdr:sp>
    <xdr:clientData/>
  </xdr:twoCellAnchor>
  <xdr:twoCellAnchor>
    <xdr:from>
      <xdr:col>4</xdr:col>
      <xdr:colOff>375285</xdr:colOff>
      <xdr:row>47</xdr:row>
      <xdr:rowOff>19051</xdr:rowOff>
    </xdr:from>
    <xdr:to>
      <xdr:col>7</xdr:col>
      <xdr:colOff>792480</xdr:colOff>
      <xdr:row>60</xdr:row>
      <xdr:rowOff>152400</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7157085" y="8462011"/>
          <a:ext cx="4135755" cy="2198369"/>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a:t>Please</a:t>
          </a:r>
          <a:r>
            <a:rPr lang="en-US" sz="1100" b="1" baseline="0"/>
            <a:t> Note:</a:t>
          </a:r>
        </a:p>
        <a:p>
          <a:endParaRPr lang="en-US" sz="1100"/>
        </a:p>
        <a:p>
          <a:r>
            <a:rPr lang="en-US" sz="1100" b="1"/>
            <a:t>FCDJFS</a:t>
          </a:r>
          <a:r>
            <a:rPr lang="en-US" sz="1100" b="1" baseline="0"/>
            <a:t> does NOT pay for food for staff- please see Allowable food costs in the instructions</a:t>
          </a:r>
        </a:p>
        <a:p>
          <a:endParaRPr lang="en-US" sz="1100" baseline="0"/>
        </a:p>
        <a:p>
          <a:r>
            <a:rPr lang="en-US" sz="1100" b="1" baseline="0"/>
            <a:t>Entertainment is NOT allowable</a:t>
          </a:r>
        </a:p>
        <a:p>
          <a:endParaRPr lang="en-US" sz="1100"/>
        </a:p>
        <a:p>
          <a:endParaRPr lang="en-US" sz="1100"/>
        </a:p>
        <a:p>
          <a:endParaRPr lang="en-US" sz="1100"/>
        </a:p>
        <a:p>
          <a:endParaRPr lang="en-US" sz="1100"/>
        </a:p>
        <a:p>
          <a:endParaRPr lang="en-US" sz="1100"/>
        </a:p>
        <a:p>
          <a:endParaRPr lang="en-US" sz="1100"/>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264796</xdr:colOff>
      <xdr:row>3</xdr:row>
      <xdr:rowOff>259081</xdr:rowOff>
    </xdr:from>
    <xdr:to>
      <xdr:col>7</xdr:col>
      <xdr:colOff>901066</xdr:colOff>
      <xdr:row>6</xdr:row>
      <xdr:rowOff>80011</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924676" y="1150621"/>
          <a:ext cx="2990850" cy="95631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8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Complete Occupancy or Depreciation- NOT both</a:t>
          </a:r>
          <a:endParaRPr lang="en-US" sz="1100" b="1"/>
        </a:p>
      </xdr:txBody>
    </xdr:sp>
    <xdr:clientData/>
  </xdr:twoCellAnchor>
  <xdr:twoCellAnchor>
    <xdr:from>
      <xdr:col>5</xdr:col>
      <xdr:colOff>270510</xdr:colOff>
      <xdr:row>10</xdr:row>
      <xdr:rowOff>22859</xdr:rowOff>
    </xdr:from>
    <xdr:to>
      <xdr:col>7</xdr:col>
      <xdr:colOff>714375</xdr:colOff>
      <xdr:row>24</xdr:row>
      <xdr:rowOff>194309</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6930390" y="3482339"/>
          <a:ext cx="2798445" cy="360045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1100" b="1" u="sng"/>
        </a:p>
        <a:p>
          <a:r>
            <a:rPr lang="en-US" sz="1100" b="1"/>
            <a:t>Please type over Other</a:t>
          </a:r>
          <a:r>
            <a:rPr lang="en-US" sz="1100" b="1" baseline="0"/>
            <a:t> to describe other costs in each section</a:t>
          </a:r>
          <a:endParaRPr lang="en-US" sz="1100" b="1"/>
        </a:p>
        <a:p>
          <a:endParaRPr lang="en-US" sz="1100"/>
        </a:p>
        <a:p>
          <a:endParaRPr lang="en-US" sz="1100" b="1"/>
        </a:p>
        <a:p>
          <a:r>
            <a:rPr lang="en-US" sz="1100" b="1"/>
            <a:t>Only include</a:t>
          </a:r>
          <a:r>
            <a:rPr lang="en-US" sz="1100" b="1" baseline="0"/>
            <a:t> utilities in this section if they are not included in rent. </a:t>
          </a:r>
        </a:p>
        <a:p>
          <a:endParaRPr lang="en-US" sz="1100" b="1" baseline="0"/>
        </a:p>
        <a:p>
          <a:endParaRPr lang="en-US" sz="1100"/>
        </a:p>
        <a:p>
          <a:endParaRPr lang="en-US" sz="1100"/>
        </a:p>
        <a:p>
          <a:endParaRPr lang="en-US" sz="1100"/>
        </a:p>
        <a:p>
          <a:endParaRPr lang="en-US" sz="1100"/>
        </a:p>
        <a:p>
          <a:endParaRPr lang="en-US" sz="1100"/>
        </a:p>
        <a:p>
          <a:r>
            <a:rPr lang="en-US" sz="1100" b="1" baseline="0"/>
            <a:t>Do NOT include </a:t>
          </a:r>
          <a:r>
            <a:rPr lang="en-US" sz="1100" b="1"/>
            <a:t>Vehicle Insurance under Direct Insurance</a:t>
          </a:r>
          <a:r>
            <a:rPr lang="en-US" sz="1100" b="1" baseline="0"/>
            <a:t> Costs</a:t>
          </a:r>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endParaRPr lang="en-US" sz="1100" b="1" baseline="0"/>
        </a:p>
        <a:p>
          <a:r>
            <a:rPr lang="en-US" sz="1100" b="1" baseline="0"/>
            <a:t>Include all site rentals here (including short term rentals). A lease agreement must accompany each location listed. </a:t>
          </a:r>
        </a:p>
        <a:p>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201930</xdr:colOff>
      <xdr:row>4</xdr:row>
      <xdr:rowOff>0</xdr:rowOff>
    </xdr:from>
    <xdr:to>
      <xdr:col>6</xdr:col>
      <xdr:colOff>952500</xdr:colOff>
      <xdr:row>9</xdr:row>
      <xdr:rowOff>160020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5596890" y="1013460"/>
          <a:ext cx="3188970" cy="1821180"/>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100" b="1" u="sng"/>
            <a:t>Please Note:</a:t>
          </a:r>
        </a:p>
        <a:p>
          <a:endParaRPr lang="en-US" sz="800" b="1"/>
        </a:p>
        <a:p>
          <a:r>
            <a:rPr lang="en-US" sz="1100" b="1"/>
            <a:t>Reimbursable</a:t>
          </a:r>
          <a:r>
            <a:rPr lang="en-US" sz="1100" b="1" baseline="0"/>
            <a:t> and Direct Costs must be entered in order for Admin Costs to calculate. </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Enter a percentage of </a:t>
          </a:r>
          <a:r>
            <a:rPr lang="en-US" sz="1100" b="1" baseline="0">
              <a:solidFill>
                <a:schemeClr val="dk1"/>
              </a:solidFill>
              <a:effectLst/>
              <a:latin typeface="+mn-lt"/>
              <a:ea typeface="+mn-ea"/>
              <a:cs typeface="+mn-cs"/>
            </a:rPr>
            <a:t>10% or less. </a:t>
          </a:r>
          <a:endParaRPr lang="en-US">
            <a:effectLst/>
          </a:endParaRPr>
        </a:p>
        <a:p>
          <a:endParaRPr lang="en-US" sz="1100" b="1"/>
        </a:p>
        <a:p>
          <a:r>
            <a:rPr lang="en-US" sz="1100" b="1"/>
            <a:t>See 2 CFR 200.68</a:t>
          </a:r>
          <a:r>
            <a:rPr lang="en-US" sz="1100" b="1" baseline="0"/>
            <a:t> </a:t>
          </a:r>
          <a:r>
            <a:rPr lang="en-US" sz="1100" b="1"/>
            <a:t>for more information</a:t>
          </a:r>
          <a:r>
            <a:rPr lang="en-US" sz="1100" b="1" baseline="0"/>
            <a:t> on how MTDC is calculated.</a:t>
          </a:r>
        </a:p>
        <a:p>
          <a:endParaRPr lang="en-US" sz="1100" b="1"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imb" displayName="Reimb" ref="A10:G29" totalsRowCount="1" headerRowDxfId="351" dataDxfId="350" totalsRowDxfId="349">
  <autoFilter ref="A10:G28" xr:uid="{00000000-0009-0000-0100-000001000000}"/>
  <tableColumns count="7">
    <tableColumn id="1" xr3:uid="{00000000-0010-0000-0000-000001000000}" name="Cost Category" dataDxfId="348" totalsRowDxfId="347" dataCellStyle="Normal 5"/>
    <tableColumn id="2" xr3:uid="{00000000-0010-0000-0000-000002000000}" name="Type of Cost" dataDxfId="346" totalsRowDxfId="345" dataCellStyle="Normal 5"/>
    <tableColumn id="3" xr3:uid="{00000000-0010-0000-0000-000003000000}" name="Purchased From" dataDxfId="344" totalsRowDxfId="343" dataCellStyle="Normal 5"/>
    <tableColumn id="4" xr3:uid="{00000000-0010-0000-0000-000004000000}" name="Item Description" dataDxfId="342" totalsRowDxfId="341" dataCellStyle="Normal 5"/>
    <tableColumn id="5" xr3:uid="{00000000-0010-0000-0000-000005000000}" name="Date" dataDxfId="340" totalsRowDxfId="339" dataCellStyle="Normal 5"/>
    <tableColumn id="6" xr3:uid="{00000000-0010-0000-0000-000006000000}" name="Amount" dataDxfId="338" totalsRowDxfId="337" dataCellStyle="Normal 5"/>
    <tableColumn id="7" xr3:uid="{00000000-0010-0000-0000-000007000000}" name="Amount Applied to MTDC" dataDxfId="336" totalsRowDxfId="335" dataCellStyle="Normal 5"/>
  </tableColumns>
  <tableStyleInfo name="TableStyleLight9" showFirstColumn="0" showLastColumn="0" showRowStripes="1"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9000000}" name="Table42936" displayName="Table42936" ref="A11:F18" headerRowDxfId="263" dataDxfId="262" totalsRowDxfId="261">
  <tableColumns count="6">
    <tableColumn id="1" xr3:uid="{00000000-0010-0000-0900-000001000000}" name="Reimbursable Costs" totalsRowLabel="Total" dataDxfId="260" totalsRowDxfId="259" dataCellStyle="Normal 2">
      <calculatedColumnFormula>'Exp. Summary'!A20</calculatedColumnFormula>
    </tableColumn>
    <tableColumn id="2" xr3:uid="{00000000-0010-0000-0900-000002000000}" name="Original Budget Amount" totalsRowFunction="sum" dataDxfId="258" totalsRowDxfId="257" dataCellStyle="Currency"/>
    <tableColumn id="3" xr3:uid="{00000000-0010-0000-0900-000003000000}" name="Mod 1 Amount" totalsRowFunction="sum" dataDxfId="256" totalsRowDxfId="255" dataCellStyle="Currency"/>
    <tableColumn id="4" xr3:uid="{00000000-0010-0000-0900-000004000000}" name="Mod 2 Amount" dataDxfId="254" totalsRowDxfId="253" dataCellStyle="Currency"/>
    <tableColumn id="5" xr3:uid="{00000000-0010-0000-0900-000005000000}" name="Mod 3 Amount" dataDxfId="252" totalsRowDxfId="251" dataCellStyle="Currency"/>
    <tableColumn id="6" xr3:uid="{00000000-0010-0000-0900-000006000000}" name="Modified Budget" dataDxfId="250" totalsRowDxfId="249" dataCellStyle="Currency">
      <calculatedColumnFormula>SUM(Table42936[[#This Row],[Original Budget Amount]:[Mod 3 Amount]])</calculatedColumnFormula>
    </tableColumn>
  </tableColumns>
  <tableStyleInfo name="TableStyleLight9"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A000000}" name="Table53038" displayName="Table53038" ref="A21:F170" headerRowDxfId="248" dataDxfId="247" totalsRowDxfId="246">
  <tableColumns count="6">
    <tableColumn id="1" xr3:uid="{00000000-0010-0000-0A00-000001000000}" name="Direct Costs" totalsRowLabel="Total" dataDxfId="245" totalsRowDxfId="244" dataCellStyle="Normal 2">
      <calculatedColumnFormula>'Exp. Summary'!A30</calculatedColumnFormula>
    </tableColumn>
    <tableColumn id="2" xr3:uid="{00000000-0010-0000-0A00-000002000000}" name="Original Budget Amount" totalsRowFunction="custom" dataDxfId="243" totalsRowDxfId="242" dataCellStyle="Currency 3">
      <calculatedColumnFormula>'Exp. Summary'!B30</calculatedColumnFormula>
      <totalsRowFormula>SUBTOTAL(109,Table53038[Original Budget Amount])-#REF!-#REF!</totalsRowFormula>
    </tableColumn>
    <tableColumn id="3" xr3:uid="{00000000-0010-0000-0A00-000003000000}" name="Mod 1 Amount" totalsRowFunction="custom" dataDxfId="241" totalsRowDxfId="240">
      <totalsRowFormula>SUBTOTAL(109,Table53038[Mod 1 Amount])-C23-#REF!</totalsRowFormula>
    </tableColumn>
    <tableColumn id="4" xr3:uid="{00000000-0010-0000-0A00-000004000000}" name="Mod 2 Amount" dataDxfId="239" totalsRowDxfId="238" dataCellStyle="Currency"/>
    <tableColumn id="5" xr3:uid="{00000000-0010-0000-0A00-000005000000}" name="Mod 3 Amount" dataDxfId="237" totalsRowDxfId="236" dataCellStyle="Currency">
      <calculatedColumnFormula>IFERROR(Table53038[[#This Row],[Mod 1 Amount]]/Table53038[[#This Row],[Original Budget Amount]],"-")</calculatedColumnFormula>
    </tableColumn>
    <tableColumn id="6" xr3:uid="{00000000-0010-0000-0A00-000006000000}" name="Modified Budget" dataDxfId="235" totalsRowDxfId="234">
      <calculatedColumnFormula>Table53038[[#This Row],[Original Budget Amount]]-Table53038[[#This Row],[Mod 1 Amount]]</calculatedColumnFormula>
    </tableColumn>
  </tableColumns>
  <tableStyleInfo name="TableStyleLight9" showFirstColumn="0" showLastColumn="0" showRowStripes="1" showColumnStripes="1"/>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B000000}" name="Table63147" displayName="Table63147" ref="A174:F203" headerRowDxfId="233">
  <tableColumns count="6">
    <tableColumn id="1" xr3:uid="{00000000-0010-0000-0B00-000001000000}" name="Administrative Costs" totalsRowLabel="Total" dataDxfId="232" totalsRowDxfId="231" dataCellStyle="Normal 2">
      <calculatedColumnFormula>'Exp. Summary'!A182</calculatedColumnFormula>
    </tableColumn>
    <tableColumn id="2" xr3:uid="{00000000-0010-0000-0B00-000002000000}" name="Original Budget Amount" dataDxfId="230" totalsRowDxfId="229" dataCellStyle="Currency 3"/>
    <tableColumn id="3" xr3:uid="{00000000-0010-0000-0B00-000003000000}" name="Mod 1 Amount" dataDxfId="228" totalsRowDxfId="227"/>
    <tableColumn id="6" xr3:uid="{00000000-0010-0000-0B00-000006000000}" name="Mod 2 Amount" dataDxfId="226" totalsRowDxfId="225" dataCellStyle="Currency"/>
    <tableColumn id="4" xr3:uid="{00000000-0010-0000-0B00-000004000000}" name="Mod 3 Amount" dataDxfId="224" dataCellStyle="Currency">
      <calculatedColumnFormula>IFERROR(Table63147[[#This Row],[Mod 1 Amount]]/Table63147[[#This Row],[Original Budget Amount]],"-")</calculatedColumnFormula>
    </tableColumn>
    <tableColumn id="5" xr3:uid="{00000000-0010-0000-0B00-000005000000}" name="Modified Budget" dataDxfId="223">
      <calculatedColumnFormula>Table63147[[#This Row],[Original Budget Amount]]-Table63147[[#This Row],[Mod 1 Amount]]</calculatedColumnFormula>
    </tableColumn>
  </tableColumns>
  <tableStyleInfo name="TableStyleLight9" showFirstColumn="0" showLastColumn="0" showRowStripes="1" showColumnStripes="1"/>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429" displayName="Table429" ref="A12:E19" headerRowDxfId="222" dataDxfId="221" totalsRowDxfId="220">
  <tableColumns count="5">
    <tableColumn id="1" xr3:uid="{00000000-0010-0000-0C00-000001000000}" name="Reimbursable Costs" totalsRowLabel="Total" dataDxfId="219" totalsRowDxfId="218" dataCellStyle="Normal 2">
      <calculatedColumnFormula>'Exp. Summary'!A20</calculatedColumnFormula>
    </tableColumn>
    <tableColumn id="2" xr3:uid="{00000000-0010-0000-0C00-000002000000}" name="Approved Budget" totalsRowFunction="sum" dataDxfId="217" totalsRowDxfId="216" dataCellStyle="Currency">
      <calculatedColumnFormula>'Budget Mod'!F12</calculatedColumnFormula>
    </tableColumn>
    <tableColumn id="3" xr3:uid="{00000000-0010-0000-0C00-000003000000}" name="YTD Expensed" totalsRowFunction="sum" dataDxfId="215" totalsRowDxfId="214" dataCellStyle="Currency"/>
    <tableColumn id="5" xr3:uid="{00000000-0010-0000-0C00-000005000000}" name="% Expensed" dataDxfId="213" totalsRowDxfId="212" dataCellStyle="Percent">
      <calculatedColumnFormula>IFERROR(Table429[[#This Row],[YTD Expensed]]/Table429[[#This Row],[Approved Budget]],"-")</calculatedColumnFormula>
    </tableColumn>
    <tableColumn id="6" xr3:uid="{00000000-0010-0000-0C00-000006000000}" name="Amount Remaining" dataDxfId="211" totalsRowDxfId="210" dataCellStyle="Currency">
      <calculatedColumnFormula>Table429[[#This Row],[Approved Budget]]-Table429[[#This Row],[YTD Expensed]]</calculatedColumnFormula>
    </tableColumn>
  </tableColumns>
  <tableStyleInfo name="TableStyleLight12" showFirstColumn="0" showLastColumn="0" showRowStripes="1" showColumnStripes="1"/>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530" displayName="Table530" ref="A22:E171" headerRowDxfId="209" dataDxfId="208" totalsRowDxfId="207">
  <tableColumns count="5">
    <tableColumn id="1" xr3:uid="{00000000-0010-0000-0D00-000001000000}" name="Direct Costs" totalsRowLabel="Total" dataDxfId="206" totalsRowDxfId="205" dataCellStyle="Normal 2"/>
    <tableColumn id="2" xr3:uid="{00000000-0010-0000-0D00-000002000000}" name="Approved Budget" totalsRowFunction="custom" dataDxfId="204" totalsRowDxfId="203" dataCellStyle="Currency 3">
      <calculatedColumnFormula>'Exp. Summary'!B30</calculatedColumnFormula>
      <totalsRowFormula>SUBTOTAL(109,Table530[Approved Budget])-B24-#REF!</totalsRowFormula>
    </tableColumn>
    <tableColumn id="3" xr3:uid="{00000000-0010-0000-0D00-000003000000}" name="YTD Expensed" totalsRowFunction="custom" dataDxfId="202" totalsRowDxfId="201">
      <totalsRowFormula>SUBTOTAL(109,Table530[YTD Expensed])-C24-#REF!</totalsRowFormula>
    </tableColumn>
    <tableColumn id="5" xr3:uid="{00000000-0010-0000-0D00-000005000000}" name="% Expensed" dataDxfId="200" totalsRowDxfId="199" dataCellStyle="Percent">
      <calculatedColumnFormula>IFERROR(Table530[[#This Row],[YTD Expensed]]/Table530[[#This Row],[Approved Budget]],"-")</calculatedColumnFormula>
    </tableColumn>
    <tableColumn id="6" xr3:uid="{00000000-0010-0000-0D00-000006000000}" name="Amount Remaining" dataDxfId="198" totalsRowDxfId="197">
      <calculatedColumnFormula>Table530[[#This Row],[Approved Budget]]-Table530[[#This Row],[YTD Expensed]]</calculatedColumnFormula>
    </tableColumn>
  </tableColumns>
  <tableStyleInfo name="TableStyleLight12" showFirstColumn="0" showLastColumn="0" showRowStripes="1" showColumnStripes="1"/>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E000000}" name="Table631" displayName="Table631" ref="A175:E204" headerRowDxfId="196">
  <tableColumns count="5">
    <tableColumn id="1" xr3:uid="{00000000-0010-0000-0E00-000001000000}" name="Administrative Costs" totalsRowLabel="Total" dataDxfId="195" totalsRowDxfId="194" dataCellStyle="Normal 2"/>
    <tableColumn id="2" xr3:uid="{00000000-0010-0000-0E00-000002000000}" name="Approved Budget" dataDxfId="193" totalsRowDxfId="192" dataCellStyle="Currency 3"/>
    <tableColumn id="3" xr3:uid="{00000000-0010-0000-0E00-000003000000}" name="YTD Expensed" dataDxfId="191" totalsRowDxfId="190"/>
    <tableColumn id="4" xr3:uid="{00000000-0010-0000-0E00-000004000000}" name="% Expensed " dataDxfId="189" dataCellStyle="Percent">
      <calculatedColumnFormula>IFERROR(Table631[[#This Row],[YTD Expensed]]/Table631[[#This Row],[Approved Budget]],"-")</calculatedColumnFormula>
    </tableColumn>
    <tableColumn id="5" xr3:uid="{00000000-0010-0000-0E00-000005000000}" name="Amount Remaining" dataDxfId="188">
      <calculatedColumnFormula>Table631[[#This Row],[Approved Budget]]-Table631[[#This Row],[YTD Expensed]]</calculatedColumnFormula>
    </tableColumn>
  </tableColumns>
  <tableStyleInfo name="TableStyleLight12" showFirstColumn="0" showLastColumn="0" showRowStripes="1" showColumnStripes="1"/>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7" displayName="Table17" ref="A1:G13" totalsRowShown="0" dataDxfId="187" headerRowCellStyle="Normal 2 3">
  <autoFilter ref="A1:G13" xr:uid="{00000000-0009-0000-0100-000011000000}"/>
  <tableColumns count="7">
    <tableColumn id="1" xr3:uid="{00000000-0010-0000-0F00-000001000000}" name="Date" dataDxfId="186"/>
    <tableColumn id="2" xr3:uid="{00000000-0010-0000-0F00-000002000000}" name="Revision" dataDxfId="185"/>
    <tableColumn id="3" xr3:uid="{00000000-0010-0000-0F00-000003000000}" name="Reason" dataDxfId="184"/>
    <tableColumn id="4" xr3:uid="{00000000-0010-0000-0F00-000004000000}" name="Completed by" dataDxfId="183"/>
    <tableColumn id="5" xr3:uid="{00000000-0010-0000-0F00-000005000000}" name="Tested By" dataDxfId="182"/>
    <tableColumn id="6" xr3:uid="{00000000-0010-0000-0F00-000006000000}" name="Tested Date" dataDxfId="181"/>
    <tableColumn id="7" xr3:uid="{00000000-0010-0000-0F00-000007000000}" name="Notes/Comments" dataDxfId="180"/>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10000000}" name="Table40" displayName="Table40" ref="A6:B8" totalsRowShown="0" headerRowDxfId="179" dataDxfId="178">
  <tableColumns count="2">
    <tableColumn id="1" xr3:uid="{00000000-0010-0000-1000-000001000000}" name="Type" dataDxfId="177"/>
    <tableColumn id="2" xr3:uid="{00000000-0010-0000-1000-000002000000}" name="Amount" dataDxfId="176" dataCellStyle="Currency"/>
  </tableColumns>
  <tableStyleInfo name="TableStyleLight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1000000}" name="Table41" displayName="Table41" ref="A12:E20" totalsRowShown="0" headerRowDxfId="175" dataDxfId="174">
  <tableColumns count="5">
    <tableColumn id="1" xr3:uid="{00000000-0010-0000-1100-000001000000}" name="Type" dataDxfId="173"/>
    <tableColumn id="5" xr3:uid="{00000000-0010-0000-1100-000005000000}" name="Description" dataDxfId="172"/>
    <tableColumn id="2" xr3:uid="{00000000-0010-0000-1100-000002000000}" name="Amount Confirmed" dataDxfId="171" dataCellStyle="Currency"/>
    <tableColumn id="3" xr3:uid="{00000000-0010-0000-1100-000003000000}" name="Amount Pending" dataDxfId="170" dataCellStyle="Currency"/>
    <tableColumn id="4" xr3:uid="{00000000-0010-0000-1100-000004000000}" name="Total Amount" dataDxfId="169" dataCellStyle="Currency">
      <calculatedColumnFormula>SUM(Table41[[#This Row],[Amount Confirmed]:[Amount Pending]])</calculatedColumnFormula>
    </tableColumn>
  </tableColumns>
  <tableStyleInfo name="TableStyleLight16"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2000000}" name="Table42" displayName="Table42" ref="A25:B31" totalsRowShown="0" headerRowDxfId="168" dataDxfId="167">
  <tableColumns count="2">
    <tableColumn id="1" xr3:uid="{00000000-0010-0000-1200-000001000000}" name="Source" dataDxfId="166"/>
    <tableColumn id="2" xr3:uid="{00000000-0010-0000-1200-000002000000}" name="Amount" dataDxfId="165" dataCellStyle="Currency"/>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irect" displayName="Direct" ref="A10:G194" totalsRowCount="1" headerRowDxfId="334" dataDxfId="333" totalsRowDxfId="332">
  <autoFilter ref="A10:G193" xr:uid="{00000000-0009-0000-0100-000002000000}"/>
  <tableColumns count="7">
    <tableColumn id="1" xr3:uid="{00000000-0010-0000-0100-000001000000}" name="Cost Category" dataDxfId="331" totalsRowDxfId="330" dataCellStyle="Normal 5"/>
    <tableColumn id="2" xr3:uid="{00000000-0010-0000-0100-000002000000}" name="Type of Cost" dataDxfId="329" totalsRowDxfId="328" dataCellStyle="Normal 5"/>
    <tableColumn id="3" xr3:uid="{00000000-0010-0000-0100-000003000000}" name="Position Title/Description" dataDxfId="327" totalsRowDxfId="326" dataCellStyle="Normal 5"/>
    <tableColumn id="4" xr3:uid="{00000000-0010-0000-0100-000004000000}" name="Purchased From/Item Description" totalsRowLabel="Total Direct Costs" dataDxfId="325" totalsRowDxfId="324" dataCellStyle="Normal 5"/>
    <tableColumn id="5" xr3:uid="{00000000-0010-0000-0100-000005000000}" name="Date" dataDxfId="323" totalsRowDxfId="322" dataCellStyle="Normal 5"/>
    <tableColumn id="6" xr3:uid="{00000000-0010-0000-0100-000006000000}" name="Amount" totalsRowFunction="sum" dataDxfId="321" totalsRowDxfId="320" dataCellStyle="Normal 5"/>
    <tableColumn id="7" xr3:uid="{00000000-0010-0000-0100-000007000000}" name="Amount Applied to MTDC" totalsRowFunction="sum" dataDxfId="319" totalsRowDxfId="318" dataCellStyle="Normal 5">
      <calculatedColumnFormula>IF(Direct[[#This Row],[Type of Cost]]="direct equipment subject to depreciation",0,Direct[[#This Row],[Amount]])</calculatedColumnFormula>
    </tableColumn>
  </tableColumns>
  <tableStyleInfo name="TableStyleLight9" showFirstColumn="0" showLastColumn="0" showRowStripes="1" showColumnStripes="1"/>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3000000}" name="Table10" displayName="Table10" ref="A6:H27" headerRowDxfId="164" dataDxfId="163" totalsRowDxfId="162">
  <tableColumns count="8">
    <tableColumn id="1" xr3:uid="{00000000-0010-0000-1300-000001000000}" name="Name of Subcontractor/Subrecipient" dataDxfId="161"/>
    <tableColumn id="8" xr3:uid="{00000000-0010-0000-1300-000008000000}" name="Type" dataDxfId="160"/>
    <tableColumn id="2" xr3:uid="{00000000-0010-0000-1300-000002000000}" name="Contact Information_x000a_(phone, email, etc.)" dataDxfId="159"/>
    <tableColumn id="3" xr3:uid="{00000000-0010-0000-1300-000003000000}" name="Services Provided" dataDxfId="158"/>
    <tableColumn id="4" xr3:uid="{00000000-0010-0000-1300-000004000000}" name="Fee Per Hour (if applicable)" dataDxfId="157"/>
    <tableColumn id="5" xr3:uid="{00000000-0010-0000-1300-000005000000}" name="Number of Hours _x000a_(if applicable)" dataDxfId="156"/>
    <tableColumn id="6" xr3:uid="{00000000-0010-0000-1300-000006000000}" name="Total Cost" totalsRowFunction="sum" dataDxfId="155" dataCellStyle="Currency"/>
    <tableColumn id="7" xr3:uid="{00000000-0010-0000-1300-000007000000}" name="Amount Applied to MTDC" dataDxfId="154" totalsRowDxfId="153" dataCellStyle="Currency">
      <calculatedColumnFormula>IF(Table10[[#This Row],[Type]]="subcontract",Table10[[#This Row],[Total Cost]],IF(AND(Table10[[#This Row],[Type]]="subaward",Table10[[#This Row],[Total Cost]]&gt;50000),50000,Table10[[#This Row],[Total Cost]]))</calculatedColumnFormula>
    </tableColumn>
  </tableColumns>
  <tableStyleInfo name="TableStyleLight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4000000}" name="Table11" displayName="Table11" ref="A48:D61" totalsRowShown="0" headerRowDxfId="152" dataDxfId="151">
  <tableColumns count="4">
    <tableColumn id="1" xr3:uid="{00000000-0010-0000-1400-000001000000}" name="Item" dataDxfId="150"/>
    <tableColumn id="3" xr3:uid="{00000000-0010-0000-1400-000003000000}" name="Detailed Explanation" dataDxfId="149"/>
    <tableColumn id="7" xr3:uid="{00000000-0010-0000-1400-000007000000}" name="Total Cost" dataDxfId="148" dataCellStyle="Currency"/>
    <tableColumn id="2" xr3:uid="{00000000-0010-0000-1400-000002000000}" name="Amount Applied to MTDC" dataDxfId="147" dataCellStyle="Currency">
      <calculatedColumnFormula>Table11[[#This Row],[Total Cost]]</calculatedColumnFormula>
    </tableColumn>
  </tableColumns>
  <tableStyleInfo name="TableStyleLight16"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20" displayName="Table20" ref="A30:E45" totalsRowShown="0" headerRowDxfId="146" dataDxfId="145">
  <tableColumns count="5">
    <tableColumn id="1" xr3:uid="{00000000-0010-0000-1500-000001000000}" name="1. Agency Vehicle Costs" dataDxfId="144"/>
    <tableColumn id="4" xr3:uid="{00000000-0010-0000-1500-000004000000}" name="Cost per (if applicable)" dataDxfId="143" dataCellStyle="Currency"/>
    <tableColumn id="2" xr3:uid="{00000000-0010-0000-1500-000002000000}" name="Number of _x000a_(if applicable)" dataDxfId="142" dataCellStyle="Currency"/>
    <tableColumn id="3" xr3:uid="{00000000-0010-0000-1500-000003000000}" name="Total Cost" dataDxfId="141" dataCellStyle="Currency">
      <calculatedColumnFormula>Table20[[#This Row],[Cost per (if applicable)]]*Table20[[#This Row],[Number of 
(if applicable)]]</calculatedColumnFormula>
    </tableColumn>
    <tableColumn id="5" xr3:uid="{00000000-0010-0000-1500-000005000000}" name="Amount Applied to MTDC" dataDxfId="140" dataCellStyle="Currency"/>
  </tableColumns>
  <tableStyleInfo name="TableStyleLight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1122" displayName="Table1122" ref="A64:D72" totalsRowShown="0" headerRowDxfId="139" dataDxfId="138">
  <tableColumns count="4">
    <tableColumn id="1" xr3:uid="{00000000-0010-0000-1600-000001000000}" name="Incentive" dataDxfId="137"/>
    <tableColumn id="3" xr3:uid="{00000000-0010-0000-1600-000003000000}" name="Explanation/Formula" dataDxfId="136"/>
    <tableColumn id="7" xr3:uid="{00000000-0010-0000-1600-000007000000}" name="Total Cost" dataDxfId="135" dataCellStyle="Currency"/>
    <tableColumn id="2" xr3:uid="{00000000-0010-0000-1600-000002000000}" name="Amount Applied to MTDC" dataDxfId="134" dataCellStyle="Currency">
      <calculatedColumnFormula>Table1122[[#This Row],[Total Cost]]*0</calculatedColumnFormula>
    </tableColumn>
  </tableColumns>
  <tableStyleInfo name="TableStyleLight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1123" displayName="Table1123" ref="A75:D78" totalsRowShown="0" headerRowDxfId="133" dataDxfId="132">
  <tableColumns count="4">
    <tableColumn id="1" xr3:uid="{00000000-0010-0000-1700-000001000000}" name="Stipend" dataDxfId="131"/>
    <tableColumn id="3" xr3:uid="{00000000-0010-0000-1700-000003000000}" name="Explanation/Formula" dataDxfId="130"/>
    <tableColumn id="7" xr3:uid="{00000000-0010-0000-1700-000007000000}" name="Total Cost" dataDxfId="129" dataCellStyle="Currency"/>
    <tableColumn id="2" xr3:uid="{00000000-0010-0000-1700-000002000000}" name="Amount Applied to MTDC" dataDxfId="128">
      <calculatedColumnFormula>Table1123[[#This Row],[Total Cost]]*0</calculatedColumnFormula>
    </tableColumn>
  </tableColumns>
  <tableStyleInfo name="TableStyleLight16"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8000000}" name="Table15" displayName="Table15" ref="A82:G85" headerRowDxfId="127" dataDxfId="126" totalsRowDxfId="125">
  <tableColumns count="7">
    <tableColumn id="1" xr3:uid="{00000000-0010-0000-1800-000001000000}" name="Item of Equipment" totalsRowLabel="Total" dataDxfId="124"/>
    <tableColumn id="3" xr3:uid="{00000000-0010-0000-1800-000003000000}" name="Quantity Charged to Program" dataDxfId="123"/>
    <tableColumn id="4" xr3:uid="{00000000-0010-0000-1800-000004000000}" name="Cost per Item" dataDxfId="122" dataCellStyle="Currency"/>
    <tableColumn id="5" xr3:uid="{00000000-0010-0000-1800-000005000000}" name="Total Cost" dataDxfId="121" dataCellStyle="Currency">
      <calculatedColumnFormula>Table15[[#This Row],[Quantity Charged to Program]]*Table15[[#This Row],[Cost per Item]]</calculatedColumnFormula>
    </tableColumn>
    <tableColumn id="6" xr3:uid="{00000000-0010-0000-1800-000006000000}" name="% of Use for Program" dataDxfId="120" dataCellStyle="Percent"/>
    <tableColumn id="7" xr3:uid="{00000000-0010-0000-1800-000007000000}" name="Direct Cost" totalsRowFunction="count" dataDxfId="119" dataCellStyle="Currency">
      <calculatedColumnFormula>Table15[[#This Row],[Total Cost]]*Table15[[#This Row],[% of Use for Program]]</calculatedColumnFormula>
    </tableColumn>
    <tableColumn id="2" xr3:uid="{00000000-0010-0000-1800-000002000000}" name="Amount Applied to MTDC" dataDxfId="118" totalsRowDxfId="117" dataCellStyle="Currency">
      <calculatedColumnFormula>Table15[[#This Row],[Direct Cost]]*0</calculatedColumnFormula>
    </tableColumn>
  </tableColumns>
  <tableStyleInfo name="TableStyleLight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Table14" displayName="Table14" ref="A88:H91" headerRowDxfId="116" dataDxfId="115" totalsRowDxfId="114">
  <tableColumns count="8">
    <tableColumn id="1" xr3:uid="{00000000-0010-0000-1900-000001000000}" name="Item of Equipment" totalsRowLabel="Total" dataDxfId="113"/>
    <tableColumn id="2" xr3:uid="{00000000-0010-0000-1900-000002000000}" name="Model &amp; Year of Equipment" dataDxfId="112"/>
    <tableColumn id="3" xr3:uid="{00000000-0010-0000-1900-000003000000}" name="Quantity Charged to Program" dataDxfId="111"/>
    <tableColumn id="4" xr3:uid="{00000000-0010-0000-1900-000004000000}" name="Cost per Item" dataDxfId="110" dataCellStyle="Currency"/>
    <tableColumn id="5" xr3:uid="{00000000-0010-0000-1900-000005000000}" name="Budget Period Usage/ Rental Charge" dataDxfId="109" dataCellStyle="Currency">
      <calculatedColumnFormula>C89*D89</calculatedColumnFormula>
    </tableColumn>
    <tableColumn id="6" xr3:uid="{00000000-0010-0000-1900-000006000000}" name="% of Use for Program" dataDxfId="108" dataCellStyle="Percent"/>
    <tableColumn id="7" xr3:uid="{00000000-0010-0000-1900-000007000000}" name="Direct Cost" totalsRowFunction="sum" dataDxfId="107" dataCellStyle="Currency">
      <calculatedColumnFormula>E89*F89</calculatedColumnFormula>
    </tableColumn>
    <tableColumn id="8" xr3:uid="{00000000-0010-0000-1900-000008000000}" name="Amount Applied to MTDC" dataDxfId="106" totalsRowDxfId="105">
      <calculatedColumnFormula>Table14[[#This Row],[Direct Cost]]*0</calculatedColumnFormula>
    </tableColumn>
  </tableColumns>
  <tableStyleInfo name="TableStyleLight1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A000000}" name="Table16" displayName="Table16" ref="A11:Q150" totalsRowCount="1" headerRowDxfId="104" dataDxfId="103" totalsRowDxfId="102">
  <tableColumns count="17">
    <tableColumn id="1" xr3:uid="{00000000-0010-0000-1A00-000001000000}" name="Position Title_x000a_(each employee position must be individually itemized)" dataDxfId="101" totalsRowDxfId="100"/>
    <tableColumn id="3" xr3:uid="{00000000-0010-0000-1A00-000003000000}" name="FTE Position for the Agency" dataDxfId="99" totalsRowDxfId="98"/>
    <tableColumn id="7" xr3:uid="{00000000-0010-0000-1A00-000007000000}" name="Total Annual Salary" dataDxfId="97" totalsRowDxfId="96"/>
    <tableColumn id="16" xr3:uid="{00000000-0010-0000-1A00-000010000000}" name="FTE Position for the Program" dataDxfId="95" totalsRowDxfId="94"/>
    <tableColumn id="4" xr3:uid="{00000000-0010-0000-1A00-000004000000}" name="Total Salary for Program Budget Period" dataDxfId="93" totalsRowDxfId="92" dataCellStyle="Currency"/>
    <tableColumn id="5" xr3:uid="{00000000-0010-0000-1A00-000005000000}" name="% charged to FCDJFS" dataDxfId="91" totalsRowDxfId="90" dataCellStyle="Currency"/>
    <tableColumn id="6" xr3:uid="{00000000-0010-0000-1A00-000006000000}" name="Total Direct Salary" totalsRowFunction="sum" dataDxfId="89" totalsRowDxfId="88" dataCellStyle="Currency">
      <calculatedColumnFormula>E12*F12</calculatedColumnFormula>
    </tableColumn>
    <tableColumn id="17" xr3:uid="{00000000-0010-0000-1A00-000011000000}" name="Retirement Expense" totalsRowFunction="sum" dataDxfId="87" totalsRowDxfId="86" dataCellStyle="Currency"/>
    <tableColumn id="2" xr3:uid="{00000000-0010-0000-1A00-000002000000}" name="Unemployment Insurance" totalsRowFunction="sum" dataDxfId="85" totalsRowDxfId="84" dataCellStyle="Currency"/>
    <tableColumn id="15" xr3:uid="{00000000-0010-0000-1A00-00000F000000}" name="Health Insurance" totalsRowFunction="sum" dataDxfId="83" totalsRowDxfId="82" dataCellStyle="Currency"/>
    <tableColumn id="8" xr3:uid="{00000000-0010-0000-1A00-000008000000}" name="Dental Insurance" totalsRowFunction="sum" dataDxfId="81" totalsRowDxfId="80" dataCellStyle="Currency"/>
    <tableColumn id="9" xr3:uid="{00000000-0010-0000-1A00-000009000000}" name="Vision Insurance" totalsRowFunction="sum" dataDxfId="79" totalsRowDxfId="78" dataCellStyle="Currency"/>
    <tableColumn id="10" xr3:uid="{00000000-0010-0000-1A00-00000A000000}" name="Life Insurance" totalsRowFunction="sum" dataDxfId="77" totalsRowDxfId="76" dataCellStyle="Currency"/>
    <tableColumn id="11" xr3:uid="{00000000-0010-0000-1A00-00000B000000}" name="Short Term Disability" totalsRowFunction="sum" dataDxfId="75" totalsRowDxfId="74" dataCellStyle="Currency"/>
    <tableColumn id="12" xr3:uid="{00000000-0010-0000-1A00-00000C000000}" name="Long Term Disability" totalsRowFunction="sum" dataDxfId="73" totalsRowDxfId="72" dataCellStyle="Currency"/>
    <tableColumn id="14" xr3:uid="{00000000-0010-0000-1A00-00000E000000}" name="Total Benefit Amount" totalsRowFunction="sum" dataDxfId="71" totalsRowDxfId="70" dataCellStyle="Currency">
      <calculatedColumnFormula>SUM(Table16[[#This Row],[Retirement Expense]:[Long Term Disability]])</calculatedColumnFormula>
    </tableColumn>
    <tableColumn id="13" xr3:uid="{00000000-0010-0000-1A00-00000D000000}" name="Total Direct Salaries and Benefit Cost" totalsRowFunction="sum" dataDxfId="69" totalsRowDxfId="68" dataCellStyle="Currency">
      <calculatedColumnFormula>Table16[[#This Row],[Total Direct Salary]]+Table16[[#This Row],[Unemployment Insurance]]+Table16[[#This Row],[Total Benefit Amount]]</calculatedColumnFormula>
    </tableColumn>
  </tableColumns>
  <tableStyleInfo name="TableStyleLight1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B000000}" name="Table12" displayName="Table12" ref="A5:C7" totalsRowShown="0" headerRowDxfId="67" dataDxfId="66">
  <tableColumns count="3">
    <tableColumn id="1" xr3:uid="{00000000-0010-0000-1B00-000001000000}" name="Type of Cost" dataDxfId="65"/>
    <tableColumn id="2" xr3:uid="{00000000-0010-0000-1B00-000002000000}" name="Actual % Rate" dataDxfId="64"/>
    <tableColumn id="5" xr3:uid="{00000000-0010-0000-1B00-000005000000}" name="Total PR Cost" dataDxfId="63" dataCellStyle="Currency"/>
  </tableColumns>
  <tableStyleInfo name="TableStyleLight1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C000000}" name="Table43" displayName="Table43" ref="A5:E6" totalsRowShown="0" headerRowDxfId="62" dataDxfId="61">
  <tableColumns count="5">
    <tableColumn id="1" xr3:uid="{00000000-0010-0000-1C00-000001000000}" name="A. Occupancy (rent/mortgage/lease)" dataDxfId="60"/>
    <tableColumn id="2" xr3:uid="{00000000-0010-0000-1C00-000002000000}" name="Cost for Budget Period" dataDxfId="59" dataCellStyle="Currency"/>
    <tableColumn id="3" xr3:uid="{00000000-0010-0000-1C00-000003000000}" name="% Use for Your Program" dataDxfId="58"/>
    <tableColumn id="4" xr3:uid="{00000000-0010-0000-1C00-000004000000}" name="Total Cost" dataDxfId="57"/>
    <tableColumn id="5" xr3:uid="{00000000-0010-0000-1C00-000005000000}" name="Amount Applied to MTDC" dataDxfId="56">
      <calculatedColumnFormula>Table43[Total Cost]*0</calculatedColumnFormula>
    </tableColumn>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dmin" displayName="Admin" ref="A10:F28" totalsRowCount="1" headerRowDxfId="317" dataDxfId="316" totalsRowDxfId="315">
  <autoFilter ref="A10:F27" xr:uid="{00000000-0009-0000-0100-000003000000}"/>
  <tableColumns count="6">
    <tableColumn id="1" xr3:uid="{00000000-0010-0000-0200-000001000000}" name="Cost Category" dataDxfId="314" totalsRowDxfId="313" dataCellStyle="Normal 5"/>
    <tableColumn id="2" xr3:uid="{00000000-0010-0000-0200-000002000000}" name="Type of Cost" dataDxfId="312" totalsRowDxfId="311" dataCellStyle="Normal 5"/>
    <tableColumn id="3" xr3:uid="{00000000-0010-0000-0200-000003000000}" name="Position Title/Description" dataDxfId="310" totalsRowDxfId="309" dataCellStyle="Normal 5"/>
    <tableColumn id="4" xr3:uid="{00000000-0010-0000-0200-000004000000}" name="Item Description" totalsRowLabel="Total Administrative Costs" dataDxfId="308" totalsRowDxfId="307" dataCellStyle="Normal 5"/>
    <tableColumn id="5" xr3:uid="{00000000-0010-0000-0200-000005000000}" name="Date" dataDxfId="306" totalsRowDxfId="305" dataCellStyle="Normal 5"/>
    <tableColumn id="6" xr3:uid="{00000000-0010-0000-0200-000006000000}" name="Amount" totalsRowFunction="sum" dataDxfId="304" totalsRowDxfId="303" dataCellStyle="Normal 5"/>
  </tableColumns>
  <tableStyleInfo name="TableStyleLight9" showFirstColumn="0" showLastColumn="0" showRowStripes="1" showColumnStripes="1"/>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1D000000}" name="Table44" displayName="Table44" ref="A8:H9" totalsRowShown="0" headerRowDxfId="55" dataDxfId="54">
  <tableColumns count="8">
    <tableColumn id="1" xr3:uid="{00000000-0010-0000-1D00-000001000000}" name="B. Depreciation" dataDxfId="53"/>
    <tableColumn id="2" xr3:uid="{00000000-0010-0000-1D00-000002000000}" name="Balance to be Depreciated" dataDxfId="52"/>
    <tableColumn id="3" xr3:uid="{00000000-0010-0000-1D00-000003000000}" name="Balance of useful life (in months)" dataDxfId="51"/>
    <tableColumn id="4" xr3:uid="{00000000-0010-0000-1D00-000004000000}" name="Months in budget period" dataDxfId="50"/>
    <tableColumn id="5" xr3:uid="{00000000-0010-0000-1D00-000005000000}" name="Chargeable Costs" dataDxfId="49">
      <calculatedColumnFormula>IFERROR((B9/C9)*D9,"-")</calculatedColumnFormula>
    </tableColumn>
    <tableColumn id="6" xr3:uid="{00000000-0010-0000-1D00-000006000000}" name="% of use for program" dataDxfId="48"/>
    <tableColumn id="7" xr3:uid="{00000000-0010-0000-1D00-000007000000}" name="Depreciation Cost" dataDxfId="47">
      <calculatedColumnFormula>IFERROR(E9*F9,"-")</calculatedColumnFormula>
    </tableColumn>
    <tableColumn id="8" xr3:uid="{00000000-0010-0000-1D00-000008000000}" name="Amount Applied to MTDC" dataDxfId="46">
      <calculatedColumnFormula>IFERROR(Table44[Depreciation Cost]*0,"-")</calculatedColumnFormula>
    </tableColumn>
  </tableColumns>
  <tableStyleInfo name="TableStyleLight16"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E000000}" name="Table45" displayName="Table45" ref="A11:E17" totalsRowShown="0" headerRowDxfId="45" dataDxfId="44">
  <tableColumns count="5">
    <tableColumn id="1" xr3:uid="{00000000-0010-0000-1E00-000001000000}" name="C. Maintance and Utilities" dataDxfId="43"/>
    <tableColumn id="2" xr3:uid="{00000000-0010-0000-1E00-000002000000}" name="Cost for Budget Period" dataDxfId="42" dataCellStyle="Currency"/>
    <tableColumn id="3" xr3:uid="{00000000-0010-0000-1E00-000003000000}" name="% of use for Program" dataDxfId="41" dataCellStyle="Percent"/>
    <tableColumn id="4" xr3:uid="{00000000-0010-0000-1E00-000004000000}" name="Amount" dataDxfId="40" dataCellStyle="Currency">
      <calculatedColumnFormula>IFERROR(B12*C12,"-")</calculatedColumnFormula>
    </tableColumn>
    <tableColumn id="5" xr3:uid="{00000000-0010-0000-1E00-000005000000}" name="Amount Applied to MTDC" dataDxfId="39">
      <calculatedColumnFormula>Table45[[#This Row],[Amount]]*0</calculatedColumnFormula>
    </tableColumn>
  </tableColumns>
  <tableStyleInfo name="TableStyleLight1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F000000}" name="Table4320" displayName="Table4320" ref="A21:E24" totalsRowShown="0" headerRowDxfId="38" dataDxfId="37">
  <tableColumns count="5">
    <tableColumn id="1" xr3:uid="{00000000-0010-0000-1F00-000001000000}" name="Location/Site Name" dataDxfId="36"/>
    <tableColumn id="2" xr3:uid="{00000000-0010-0000-1F00-000002000000}" name="Rental Cost for Budget Period" dataDxfId="35" dataCellStyle="Currency"/>
    <tableColumn id="3" xr3:uid="{00000000-0010-0000-1F00-000003000000}" name="% Use for Your Program" dataDxfId="34"/>
    <tableColumn id="4" xr3:uid="{00000000-0010-0000-1F00-000004000000}" name="Total Cost" dataDxfId="33">
      <calculatedColumnFormula>B22*C22</calculatedColumnFormula>
    </tableColumn>
    <tableColumn id="5" xr3:uid="{00000000-0010-0000-1F00-000005000000}" name="Amount Applied to MTDC" dataDxfId="32"/>
  </tableColumns>
  <tableStyleInfo name="TableStyleLight1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0000000}" name="Table18" displayName="Table18" ref="A27:L30" headerRowDxfId="31" dataDxfId="30" totalsRowDxfId="29">
  <tableColumns count="12">
    <tableColumn id="1" xr3:uid="{00000000-0010-0000-2000-000001000000}" name="Equipment to be Depreciated" totalsRowLabel="Total" dataDxfId="28" totalsRowDxfId="27"/>
    <tableColumn id="2" xr3:uid="{00000000-0010-0000-2000-000002000000}" name="New or Used" dataDxfId="26" totalsRowDxfId="25"/>
    <tableColumn id="3" xr3:uid="{00000000-0010-0000-2000-000003000000}" name="Date Entered into Service" dataDxfId="24" totalsRowDxfId="23"/>
    <tableColumn id="4" xr3:uid="{00000000-0010-0000-2000-000004000000}" name="Quantity" dataDxfId="22" totalsRowDxfId="21"/>
    <tableColumn id="5" xr3:uid="{00000000-0010-0000-2000-000005000000}" name="Total Actual Cost" dataDxfId="20" totalsRowDxfId="19" dataCellStyle="Currency"/>
    <tableColumn id="6" xr3:uid="{00000000-0010-0000-2000-000006000000}" name="Balance to be Depreciated" dataDxfId="18" totalsRowDxfId="17" dataCellStyle="Currency"/>
    <tableColumn id="7" xr3:uid="{00000000-0010-0000-2000-000007000000}" name="Balance of Useful Life (in months)" dataDxfId="16" totalsRowDxfId="15"/>
    <tableColumn id="8" xr3:uid="{00000000-0010-0000-2000-000008000000}" name="# of Months in the Budget Period" dataDxfId="14" totalsRowDxfId="13">
      <calculatedColumnFormula>'Cover Sheet'!$B$9</calculatedColumnFormula>
    </tableColumn>
    <tableColumn id="9" xr3:uid="{00000000-0010-0000-2000-000009000000}" name="Chargeable Costs for the Budget Period" dataDxfId="12" totalsRowDxfId="11" dataCellStyle="Currency">
      <calculatedColumnFormula>IFERROR(IF(G28=0,0,(F28/G28)*H28),"-")</calculatedColumnFormula>
    </tableColumn>
    <tableColumn id="10" xr3:uid="{00000000-0010-0000-2000-00000A000000}" name="% Use for Program" dataDxfId="10" totalsRowDxfId="9"/>
    <tableColumn id="11" xr3:uid="{00000000-0010-0000-2000-00000B000000}" name="Depreciation for the Budget Period" totalsRowFunction="sum" dataDxfId="8" totalsRowDxfId="7" dataCellStyle="Currency">
      <calculatedColumnFormula>I28*J28</calculatedColumnFormula>
    </tableColumn>
    <tableColumn id="12" xr3:uid="{00000000-0010-0000-2000-00000C000000}" name="Amount Applied to MTDC" dataDxfId="6" totalsRowDxfId="5">
      <calculatedColumnFormula>Table18[[#This Row],[Depreciation for the Budget Period]]*0</calculatedColumnFormula>
    </tableColumn>
  </tableColumns>
  <tableStyleInfo name="TableStyleLight16"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1000000}" name="Table24" displayName="Table24" ref="A7:C8" totalsRowShown="0" headerRowDxfId="4">
  <autoFilter ref="A7:C8" xr:uid="{00000000-0009-0000-0100-000018000000}"/>
  <tableColumns count="3">
    <tableColumn id="1" xr3:uid="{00000000-0010-0000-2100-000001000000}" name="Option 2" dataDxfId="3"/>
    <tableColumn id="2" xr3:uid="{00000000-0010-0000-2100-000002000000}" name="Percentage" dataDxfId="2" dataCellStyle="Percent"/>
    <tableColumn id="3" xr3:uid="{00000000-0010-0000-2100-000003000000}" name="Admin Amount" dataDxfId="1">
      <calculatedColumnFormula>B5*B8</calculatedColumnFormula>
    </tableColumn>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9:C26" headerRowDxfId="302" dataDxfId="301" totalsRowDxfId="300">
  <tableColumns count="3">
    <tableColumn id="1" xr3:uid="{00000000-0010-0000-0300-000001000000}" name="Reimbursable Costs" totalsRowLabel="Total" dataDxfId="299" totalsRowDxfId="298" dataCellStyle="Normal 2"/>
    <tableColumn id="2" xr3:uid="{00000000-0010-0000-0300-000002000000}" name="Approved Budget" totalsRowFunction="sum" dataDxfId="297" totalsRowDxfId="296" dataCellStyle="Currency">
      <calculatedColumnFormula>'Budget Mod'!F12</calculatedColumnFormula>
    </tableColumn>
    <tableColumn id="3" xr3:uid="{00000000-0010-0000-0300-000003000000}" name="Approved Monthly Expenditure" totalsRowFunction="sum" dataDxfId="295" totalsRowDxfId="294" dataCellStyle="Currency">
      <calculatedColumnFormula>SUMIF(Reimb[Type of Cost],Table4[[#This Row],[Reimbursable Costs]],Reimb[Amount])</calculatedColumnFormula>
    </tableColumn>
  </tableColumns>
  <tableStyleInfo name="TableStyleLight9"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9:C178" headerRowDxfId="293" dataDxfId="292" totalsRowDxfId="291">
  <tableColumns count="3">
    <tableColumn id="1" xr3:uid="{00000000-0010-0000-0400-000001000000}" name="Direct Costs" totalsRowLabel="Total" dataDxfId="290" totalsRowDxfId="289" dataCellStyle="Normal 2"/>
    <tableColumn id="2" xr3:uid="{00000000-0010-0000-0400-000002000000}" name="Approved Budget" totalsRowFunction="custom" dataDxfId="288" totalsRowDxfId="287" dataCellStyle="Currency 3">
      <totalsRowFormula>SUBTOTAL(109,Table5[Approved Budget])-'Budget Mod'!B23-#REF!</totalsRowFormula>
    </tableColumn>
    <tableColumn id="3" xr3:uid="{00000000-0010-0000-0400-000003000000}" name="Approved Monthly Expenditure" totalsRowFunction="custom" dataDxfId="286" totalsRowDxfId="285">
      <totalsRowFormula>SUBTOTAL(109,Table5[Approved Monthly Expenditure])-C31-#REF!</totalsRowFormula>
    </tableColumn>
  </tableColumns>
  <tableStyleInfo name="TableStyleLight9"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181:C210" headerRowDxfId="284">
  <tableColumns count="3">
    <tableColumn id="1" xr3:uid="{00000000-0010-0000-0500-000001000000}" name="Administrative Costs" totalsRowLabel="Total" dataDxfId="283" totalsRowDxfId="282" dataCellStyle="Normal 2"/>
    <tableColumn id="2" xr3:uid="{00000000-0010-0000-0500-000002000000}" name="Approved Budget" dataDxfId="281" totalsRowDxfId="280" dataCellStyle="Currency 3"/>
    <tableColumn id="3" xr3:uid="{00000000-0010-0000-0500-000003000000}" name="Approved Monthly Expenditure" dataDxfId="279" totalsRowDxfId="278"/>
  </tableColumns>
  <tableStyleInfo name="TableStyleLight9"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11:C12" totalsRowShown="0" dataDxfId="277" dataCellStyle="Normal 5">
  <tableColumns count="3">
    <tableColumn id="1" xr3:uid="{00000000-0010-0000-0600-000001000000}" name="Invoiced This Month" dataDxfId="276" dataCellStyle="Normal 5"/>
    <tableColumn id="2" xr3:uid="{00000000-0010-0000-0600-000002000000}" name="Approved This Month" dataDxfId="275" dataCellStyle="Normal 5"/>
    <tableColumn id="3" xr3:uid="{00000000-0010-0000-0600-000003000000}" name="Approved YTD" dataDxfId="274" dataCellStyle="Normal 5"/>
  </tableColumns>
  <tableStyleInfo name="TableStyleLight9" showFirstColumn="0" showLastColumn="0" showRowStripes="1"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4:C15" totalsRowShown="0" headerRowDxfId="273" dataDxfId="272" headerRowCellStyle="Normal 5" dataCellStyle="Normal 5">
  <tableColumns count="3">
    <tableColumn id="1" xr3:uid="{00000000-0010-0000-0700-000001000000}" name="Reimb &amp; Direct Invoiced This Month" dataDxfId="271" dataCellStyle="Normal 5"/>
    <tableColumn id="2" xr3:uid="{00000000-0010-0000-0700-000002000000}" name="Admin Invoiced This Month" dataDxfId="270" dataCellStyle="Normal 5"/>
    <tableColumn id="3" xr3:uid="{00000000-0010-0000-0700-000003000000}" name="% of Admin Invoiced This Month" dataDxfId="269" dataCellStyle="Percent">
      <calculatedColumnFormula>IFERROR(Table8[Admin Invoiced This Month]/Table8[Reimb &amp; Direct Invoiced This Month],"-")</calculatedColumnFormula>
    </tableColumn>
  </tableColumns>
  <tableStyleInfo name="TableStyleLight9" showFirstColumn="0" showLastColumn="0" showRowStripes="1"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810" displayName="Table810" ref="A16:C17" totalsRowShown="0" headerRowDxfId="268" dataDxfId="267" headerRowCellStyle="Normal 5" dataCellStyle="Normal 5">
  <tableColumns count="3">
    <tableColumn id="1" xr3:uid="{00000000-0010-0000-0800-000001000000}" name="Reimb &amp; Direct Approved This Month" dataDxfId="266" dataCellStyle="Normal 5">
      <calculatedColumnFormula>C27+C179</calculatedColumnFormula>
    </tableColumn>
    <tableColumn id="2" xr3:uid="{00000000-0010-0000-0800-000002000000}" name="Admin Approved This Month" dataDxfId="265" dataCellStyle="Normal 5">
      <calculatedColumnFormula>C211</calculatedColumnFormula>
    </tableColumn>
    <tableColumn id="3" xr3:uid="{00000000-0010-0000-0800-000003000000}" name="% of Admin Approved This Month" dataDxfId="264" dataCellStyle="Percent">
      <calculatedColumnFormula>IFERROR(Table810[Admin Approved This Month]/Table810[Reimb &amp; Direct Approved This Month],"-")</calculatedColumnFormula>
    </tableColumn>
  </tableColumns>
  <tableStyleInfo name="TableStyleLight9" showFirstColumn="0" showLastColumn="0" showRowStripes="1" showColumnStripes="1"/>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vmlDrawing" Target="../drawings/vmlDrawing2.vml"/><Relationship Id="rId7" Type="http://schemas.openxmlformats.org/officeDocument/2006/relationships/table" Target="../tables/table23.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table" Target="../tables/table22.xml"/><Relationship Id="rId11" Type="http://schemas.openxmlformats.org/officeDocument/2006/relationships/comments" Target="../comments2.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vmlDrawing" Target="../drawings/vmlDrawing3.vml"/><Relationship Id="rId7" Type="http://schemas.openxmlformats.org/officeDocument/2006/relationships/table" Target="../tables/table32.xml"/><Relationship Id="rId2" Type="http://schemas.openxmlformats.org/officeDocument/2006/relationships/drawing" Target="../drawings/drawing4.xml"/><Relationship Id="rId1" Type="http://schemas.openxmlformats.org/officeDocument/2006/relationships/printerSettings" Target="../printerSettings/printerSettings15.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 Id="rId9"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oandso@afterschool.com"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5.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4"/>
  <sheetViews>
    <sheetView showGridLines="0" workbookViewId="0">
      <selection activeCell="G19" sqref="G19"/>
    </sheetView>
  </sheetViews>
  <sheetFormatPr defaultColWidth="9" defaultRowHeight="13.5" x14ac:dyDescent="0.35"/>
  <cols>
    <col min="1" max="1" width="11.25" style="6" customWidth="1"/>
    <col min="2" max="2" width="31.25" style="6" customWidth="1"/>
    <col min="3" max="3" width="18.75" style="6" customWidth="1"/>
    <col min="4" max="4" width="21.58203125" style="6" customWidth="1"/>
    <col min="5" max="5" width="13.58203125" style="6" customWidth="1"/>
    <col min="6" max="6" width="13.08203125" style="6" customWidth="1"/>
    <col min="7" max="7" width="14.25" style="6" customWidth="1"/>
    <col min="8" max="16384" width="9" style="6"/>
  </cols>
  <sheetData>
    <row r="1" spans="1:9" ht="34.5" customHeight="1" x14ac:dyDescent="0.45">
      <c r="A1" s="17">
        <f>'Invoice Summary'!A1</f>
        <v>0</v>
      </c>
      <c r="B1" s="5"/>
      <c r="C1" s="5"/>
      <c r="D1" s="5"/>
      <c r="E1" s="18" t="str">
        <f>'Invoice Summary'!A15</f>
        <v>Reimbursable Costs</v>
      </c>
      <c r="F1" s="5"/>
    </row>
    <row r="2" spans="1:9" ht="19.5" customHeight="1" x14ac:dyDescent="0.35">
      <c r="B2" s="5"/>
      <c r="C2" s="5"/>
      <c r="D2" s="19" t="str">
        <f>'Invoice Summary'!D4</f>
        <v>Service Month</v>
      </c>
      <c r="E2" s="413">
        <f>'Invoice Summary'!E4</f>
        <v>0</v>
      </c>
      <c r="F2" s="413"/>
    </row>
    <row r="3" spans="1:9" s="9" customFormat="1" ht="14.15" customHeight="1" x14ac:dyDescent="0.35">
      <c r="A3" s="20" t="s">
        <v>58</v>
      </c>
      <c r="B3" s="411" t="str">
        <f>'Invoice Summary'!B7:C7</f>
        <v>Franklin County</v>
      </c>
      <c r="C3" s="411"/>
      <c r="D3" s="19" t="str">
        <f>'Invoice Summary'!D5</f>
        <v>Date Submitted</v>
      </c>
      <c r="E3" s="415">
        <f>'Invoice Summary'!E5</f>
        <v>0</v>
      </c>
      <c r="F3" s="415"/>
      <c r="I3" s="6"/>
    </row>
    <row r="4" spans="1:9" s="9" customFormat="1" ht="14.15" customHeight="1" x14ac:dyDescent="0.35">
      <c r="A4" s="21"/>
      <c r="B4" s="411" t="str">
        <f>'Invoice Summary'!B8:C8</f>
        <v>Department of Job and Family Services</v>
      </c>
      <c r="C4" s="411"/>
      <c r="D4" s="19" t="str">
        <f>'Invoice Summary'!D7</f>
        <v>Program Type/Definition</v>
      </c>
      <c r="E4" s="414">
        <f>'Invoice Summary'!E7:F7</f>
        <v>0</v>
      </c>
      <c r="F4" s="414"/>
      <c r="I4" s="6"/>
    </row>
    <row r="5" spans="1:9" s="9" customFormat="1" ht="14.15" customHeight="1" x14ac:dyDescent="0.35">
      <c r="B5" s="411" t="str">
        <f>'Invoice Summary'!B9:C9</f>
        <v>1721 Northland Park Ave.</v>
      </c>
      <c r="C5" s="411"/>
      <c r="D5" s="19" t="str">
        <f>'Invoice Summary'!D8</f>
        <v>Subaward Number</v>
      </c>
      <c r="E5" s="414">
        <f>'Invoice Summary'!E8:F8</f>
        <v>0</v>
      </c>
      <c r="F5" s="414"/>
      <c r="I5" s="6"/>
    </row>
    <row r="6" spans="1:9" s="9" customFormat="1" ht="14.15" customHeight="1" x14ac:dyDescent="0.35">
      <c r="B6" s="411" t="str">
        <f>'Invoice Summary'!B10:C10</f>
        <v>Columbus, OH 43229</v>
      </c>
      <c r="C6" s="411"/>
      <c r="D6" s="19" t="str">
        <f>'Invoice Summary'!D9</f>
        <v>Subaward Period</v>
      </c>
      <c r="E6" s="22">
        <f>'Invoice Summary'!E9</f>
        <v>45931</v>
      </c>
      <c r="F6" s="22">
        <f>'Invoice Summary'!F9</f>
        <v>46295</v>
      </c>
      <c r="I6" s="6"/>
    </row>
    <row r="7" spans="1:9" s="9" customFormat="1" ht="14.15" customHeight="1" x14ac:dyDescent="0.35">
      <c r="B7" s="411"/>
      <c r="C7" s="411"/>
      <c r="D7" s="19" t="str">
        <f>'Invoice Summary'!D10</f>
        <v>Subaward Amount</v>
      </c>
      <c r="E7" s="412">
        <f>'Invoice Summary'!E10</f>
        <v>0</v>
      </c>
      <c r="F7" s="412"/>
      <c r="I7" s="6"/>
    </row>
    <row r="8" spans="1:9" s="9" customFormat="1" ht="14.15" customHeight="1" x14ac:dyDescent="0.35">
      <c r="B8" s="23"/>
      <c r="C8" s="23"/>
      <c r="D8" s="19" t="str">
        <f>'Invoice Summary'!D11</f>
        <v>State Billing Code</v>
      </c>
      <c r="E8" s="413">
        <f>'Invoice Summary'!E11</f>
        <v>0</v>
      </c>
      <c r="F8" s="413"/>
      <c r="I8" s="6"/>
    </row>
    <row r="9" spans="1:9" s="9" customFormat="1" ht="14.15" customHeight="1" x14ac:dyDescent="0.35">
      <c r="B9" s="23"/>
      <c r="C9" s="23"/>
      <c r="D9" s="19" t="str">
        <f>'Invoice Summary'!D12</f>
        <v>CFDA Number</v>
      </c>
      <c r="E9" s="413">
        <f>'Invoice Summary'!E12</f>
        <v>0</v>
      </c>
      <c r="F9" s="413"/>
    </row>
    <row r="10" spans="1:9" ht="25.15" customHeight="1" x14ac:dyDescent="0.35">
      <c r="A10" s="386" t="s">
        <v>77</v>
      </c>
      <c r="B10" s="386" t="s">
        <v>78</v>
      </c>
      <c r="C10" s="386" t="s">
        <v>79</v>
      </c>
      <c r="D10" s="386" t="s">
        <v>80</v>
      </c>
      <c r="E10" s="386" t="s">
        <v>18</v>
      </c>
      <c r="F10" s="386" t="s">
        <v>81</v>
      </c>
      <c r="G10" s="405" t="s">
        <v>330</v>
      </c>
    </row>
    <row r="11" spans="1:9" ht="16.149999999999999" customHeight="1" x14ac:dyDescent="0.35">
      <c r="A11" s="64"/>
      <c r="B11" s="64" t="s">
        <v>31</v>
      </c>
      <c r="C11" s="64"/>
      <c r="D11" s="64"/>
      <c r="E11" s="390"/>
      <c r="F11" s="391"/>
      <c r="G11" s="393"/>
      <c r="H11" s="388"/>
    </row>
    <row r="12" spans="1:9" ht="16.149999999999999" customHeight="1" x14ac:dyDescent="0.35">
      <c r="A12" s="28"/>
      <c r="B12" s="28"/>
      <c r="C12" s="28"/>
      <c r="D12" s="28"/>
      <c r="E12" s="390"/>
      <c r="F12" s="391"/>
      <c r="G12" s="393"/>
      <c r="H12" s="388"/>
    </row>
    <row r="13" spans="1:9" ht="16.149999999999999" customHeight="1" x14ac:dyDescent="0.35">
      <c r="A13" s="28"/>
      <c r="B13" s="28"/>
      <c r="C13" s="28"/>
      <c r="D13" s="28"/>
      <c r="E13" s="390"/>
      <c r="F13" s="391"/>
      <c r="G13" s="393"/>
      <c r="H13" s="388"/>
    </row>
    <row r="14" spans="1:9" ht="16.149999999999999" customHeight="1" x14ac:dyDescent="0.35">
      <c r="A14" s="28"/>
      <c r="B14" s="28"/>
      <c r="C14" s="28"/>
      <c r="D14" s="28"/>
      <c r="E14" s="390"/>
      <c r="F14" s="391"/>
      <c r="G14" s="393"/>
      <c r="H14" s="388"/>
    </row>
    <row r="15" spans="1:9" ht="16.149999999999999" customHeight="1" x14ac:dyDescent="0.35">
      <c r="A15" s="28"/>
      <c r="B15" s="28"/>
      <c r="C15" s="28"/>
      <c r="D15" s="28"/>
      <c r="E15" s="390"/>
      <c r="F15" s="391"/>
      <c r="G15" s="393"/>
      <c r="H15" s="388"/>
    </row>
    <row r="16" spans="1:9" ht="16.149999999999999" customHeight="1" x14ac:dyDescent="0.35">
      <c r="A16" s="28"/>
      <c r="B16" s="28"/>
      <c r="C16" s="28"/>
      <c r="D16" s="28"/>
      <c r="E16" s="390"/>
      <c r="F16" s="391"/>
      <c r="G16" s="393"/>
      <c r="H16" s="388"/>
    </row>
    <row r="17" spans="1:8" ht="16.149999999999999" customHeight="1" x14ac:dyDescent="0.35">
      <c r="A17" s="28"/>
      <c r="B17" s="28"/>
      <c r="C17" s="28"/>
      <c r="D17" s="28"/>
      <c r="E17" s="390"/>
      <c r="F17" s="391"/>
      <c r="G17" s="393"/>
      <c r="H17" s="388"/>
    </row>
    <row r="18" spans="1:8" ht="16.149999999999999" customHeight="1" x14ac:dyDescent="0.35">
      <c r="A18" s="28"/>
      <c r="B18" s="64"/>
      <c r="C18" s="28"/>
      <c r="D18" s="28"/>
      <c r="E18" s="390"/>
      <c r="F18" s="391"/>
      <c r="G18" s="393"/>
      <c r="H18" s="388"/>
    </row>
    <row r="19" spans="1:8" ht="16.149999999999999" customHeight="1" x14ac:dyDescent="0.35">
      <c r="A19" s="28"/>
      <c r="B19" s="28"/>
      <c r="C19" s="28"/>
      <c r="D19" s="28"/>
      <c r="E19" s="390"/>
      <c r="F19" s="391"/>
      <c r="G19" s="393"/>
      <c r="H19" s="388"/>
    </row>
    <row r="20" spans="1:8" ht="16.149999999999999" customHeight="1" x14ac:dyDescent="0.35">
      <c r="A20" s="28"/>
      <c r="B20" s="28"/>
      <c r="C20" s="28"/>
      <c r="D20" s="28"/>
      <c r="E20" s="390"/>
      <c r="F20" s="391"/>
      <c r="G20" s="393"/>
      <c r="H20" s="388"/>
    </row>
    <row r="21" spans="1:8" ht="16.149999999999999" customHeight="1" x14ac:dyDescent="0.35">
      <c r="A21" s="28"/>
      <c r="B21" s="28"/>
      <c r="C21" s="28"/>
      <c r="D21" s="28"/>
      <c r="E21" s="390"/>
      <c r="F21" s="391"/>
      <c r="G21" s="393"/>
      <c r="H21" s="388"/>
    </row>
    <row r="22" spans="1:8" ht="16.149999999999999" customHeight="1" x14ac:dyDescent="0.35">
      <c r="A22" s="28"/>
      <c r="B22" s="28"/>
      <c r="C22" s="28"/>
      <c r="D22" s="28"/>
      <c r="E22" s="390"/>
      <c r="F22" s="391"/>
      <c r="G22" s="393"/>
      <c r="H22" s="388"/>
    </row>
    <row r="23" spans="1:8" ht="16.149999999999999" customHeight="1" x14ac:dyDescent="0.35">
      <c r="A23" s="28"/>
      <c r="B23" s="28"/>
      <c r="C23" s="28"/>
      <c r="D23" s="28"/>
      <c r="E23" s="390"/>
      <c r="F23" s="391"/>
      <c r="G23" s="393"/>
      <c r="H23" s="388"/>
    </row>
    <row r="24" spans="1:8" ht="16.149999999999999" customHeight="1" x14ac:dyDescent="0.35">
      <c r="A24" s="28"/>
      <c r="B24" s="64"/>
      <c r="C24" s="28"/>
      <c r="D24" s="28"/>
      <c r="E24" s="390"/>
      <c r="F24" s="391"/>
      <c r="G24" s="393"/>
      <c r="H24" s="388"/>
    </row>
    <row r="25" spans="1:8" ht="16.149999999999999" customHeight="1" x14ac:dyDescent="0.35">
      <c r="A25" s="28"/>
      <c r="B25" s="28"/>
      <c r="C25" s="28"/>
      <c r="D25" s="28"/>
      <c r="E25" s="392"/>
      <c r="F25" s="391"/>
      <c r="G25" s="393"/>
      <c r="H25" s="388"/>
    </row>
    <row r="26" spans="1:8" ht="16.149999999999999" customHeight="1" x14ac:dyDescent="0.35">
      <c r="A26" s="28"/>
      <c r="B26" s="28"/>
      <c r="C26" s="28"/>
      <c r="D26" s="28"/>
      <c r="E26" s="392"/>
      <c r="F26" s="391"/>
      <c r="G26" s="393"/>
      <c r="H26" s="388"/>
    </row>
    <row r="27" spans="1:8" ht="16.149999999999999" customHeight="1" x14ac:dyDescent="0.35">
      <c r="A27" s="28"/>
      <c r="B27" s="28"/>
      <c r="C27" s="28"/>
      <c r="D27" s="28"/>
      <c r="E27" s="392"/>
      <c r="F27" s="391"/>
      <c r="G27" s="393"/>
      <c r="H27" s="388"/>
    </row>
    <row r="28" spans="1:8" ht="16.149999999999999" customHeight="1" x14ac:dyDescent="0.35">
      <c r="A28" s="28"/>
      <c r="B28" s="28"/>
      <c r="C28" s="28"/>
      <c r="D28" s="28"/>
      <c r="E28" s="392"/>
      <c r="F28" s="391"/>
      <c r="G28" s="393"/>
      <c r="H28" s="388"/>
    </row>
    <row r="29" spans="1:8" ht="16.149999999999999" customHeight="1" x14ac:dyDescent="0.35">
      <c r="A29" s="389"/>
      <c r="B29" s="389"/>
      <c r="C29" s="389"/>
      <c r="D29" s="389"/>
      <c r="E29" s="389"/>
      <c r="F29" s="394"/>
      <c r="G29" s="394"/>
    </row>
    <row r="30" spans="1:8" ht="16.149999999999999" customHeight="1" x14ac:dyDescent="0.35">
      <c r="A30" s="9"/>
      <c r="B30" s="24"/>
      <c r="C30" s="24"/>
      <c r="D30" s="9"/>
      <c r="E30" s="31"/>
      <c r="F30" s="32"/>
    </row>
    <row r="31" spans="1:8" ht="25.5" customHeight="1" x14ac:dyDescent="0.35">
      <c r="A31" s="9"/>
      <c r="B31" s="30"/>
      <c r="C31" s="9"/>
      <c r="D31" s="9"/>
      <c r="E31" s="31"/>
      <c r="F31" s="33"/>
    </row>
    <row r="32" spans="1:8" ht="29.25" customHeight="1" x14ac:dyDescent="0.35">
      <c r="A32" s="9"/>
      <c r="B32" s="9"/>
      <c r="C32" s="9"/>
      <c r="D32" s="9"/>
      <c r="E32" s="23"/>
      <c r="F32" s="9"/>
    </row>
    <row r="33" spans="1:6" ht="30" customHeight="1" x14ac:dyDescent="0.35">
      <c r="A33" s="9"/>
      <c r="B33" s="34"/>
      <c r="E33" s="23"/>
    </row>
    <row r="34" spans="1:6" ht="10.5" customHeight="1" x14ac:dyDescent="0.35">
      <c r="A34" s="23"/>
      <c r="B34" s="35"/>
      <c r="C34" s="36"/>
      <c r="D34" s="36"/>
      <c r="E34" s="23"/>
    </row>
    <row r="36" spans="1:6" x14ac:dyDescent="0.35">
      <c r="A36" s="15"/>
      <c r="B36" s="16"/>
      <c r="C36" s="16"/>
      <c r="D36" s="16"/>
      <c r="E36" s="16"/>
      <c r="F36" s="16"/>
    </row>
    <row r="38" spans="1:6" ht="14.5" hidden="1" x14ac:dyDescent="0.35">
      <c r="A38" s="157" t="s">
        <v>31</v>
      </c>
    </row>
    <row r="39" spans="1:6" ht="14.5" hidden="1" x14ac:dyDescent="0.35">
      <c r="A39" s="157" t="s">
        <v>32</v>
      </c>
    </row>
    <row r="40" spans="1:6" ht="14.5" hidden="1" x14ac:dyDescent="0.35">
      <c r="A40" s="157" t="s">
        <v>33</v>
      </c>
    </row>
    <row r="41" spans="1:6" ht="14.5" hidden="1" x14ac:dyDescent="0.35">
      <c r="A41" s="90" t="s">
        <v>146</v>
      </c>
    </row>
    <row r="42" spans="1:6" ht="14.5" hidden="1" x14ac:dyDescent="0.35">
      <c r="A42" s="90" t="s">
        <v>19</v>
      </c>
    </row>
    <row r="43" spans="1:6" ht="14.5" hidden="1" x14ac:dyDescent="0.35">
      <c r="A43" s="157" t="s">
        <v>34</v>
      </c>
    </row>
    <row r="44" spans="1:6" ht="14.5" hidden="1" x14ac:dyDescent="0.35">
      <c r="A44" s="157" t="s">
        <v>35</v>
      </c>
    </row>
  </sheetData>
  <sheetProtection formatRows="0" insertRows="0" delete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2">
    <dataValidation type="list" allowBlank="1" showInputMessage="1" showErrorMessage="1" sqref="B25:B28 B14:B23 B11" xr:uid="{00000000-0002-0000-0000-000000000000}">
      <formula1>$A$38:$A$44</formula1>
    </dataValidation>
    <dataValidation type="list" allowBlank="1" showInputMessage="1" showErrorMessage="1" sqref="A25:A28 A14:A23 A11" xr:uid="{00000000-0002-0000-0000-000001000000}">
      <formula1>"Operational, Equipment, FCDJFS-A"</formula1>
    </dataValidation>
  </dataValidations>
  <printOptions horizontalCentered="1"/>
  <pageMargins left="0.5" right="0.5" top="0.5" bottom="0.5" header="0.5" footer="0.5"/>
  <pageSetup fitToHeight="0" orientation="portrait"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59999389629810485"/>
  </sheetPr>
  <dimension ref="A1:D21"/>
  <sheetViews>
    <sheetView showGridLines="0" topLeftCell="A6" zoomScaleNormal="100" workbookViewId="0">
      <selection activeCell="B4" sqref="B4"/>
    </sheetView>
  </sheetViews>
  <sheetFormatPr defaultRowHeight="14" x14ac:dyDescent="0.3"/>
  <cols>
    <col min="1" max="1" width="34.33203125" customWidth="1"/>
    <col min="2" max="2" width="18.5" customWidth="1"/>
    <col min="3" max="3" width="4.58203125" customWidth="1"/>
    <col min="4" max="4" width="18.33203125" customWidth="1"/>
  </cols>
  <sheetData>
    <row r="1" spans="1:4" ht="59.25" customHeight="1" x14ac:dyDescent="0.3"/>
    <row r="2" spans="1:4" ht="30" customHeight="1" x14ac:dyDescent="0.3">
      <c r="A2" s="95" t="s">
        <v>188</v>
      </c>
    </row>
    <row r="3" spans="1:4" ht="20.149999999999999" customHeight="1" x14ac:dyDescent="0.3">
      <c r="A3" s="483" t="s">
        <v>207</v>
      </c>
      <c r="B3" s="69" t="s">
        <v>208</v>
      </c>
      <c r="C3" s="69"/>
      <c r="D3" s="69" t="s">
        <v>209</v>
      </c>
    </row>
    <row r="4" spans="1:4" ht="20.149999999999999" customHeight="1" x14ac:dyDescent="0.3">
      <c r="A4" s="483"/>
      <c r="B4" s="294"/>
      <c r="D4" s="294"/>
    </row>
    <row r="5" spans="1:4" ht="35.15" customHeight="1" x14ac:dyDescent="0.35">
      <c r="A5" t="s">
        <v>115</v>
      </c>
      <c r="B5" s="378"/>
      <c r="C5" s="87"/>
      <c r="D5" s="88"/>
    </row>
    <row r="6" spans="1:4" ht="35.15" customHeight="1" x14ac:dyDescent="0.35">
      <c r="A6" t="s">
        <v>116</v>
      </c>
      <c r="B6" s="379"/>
      <c r="C6" s="87"/>
      <c r="D6" s="89"/>
    </row>
    <row r="7" spans="1:4" ht="28.5" customHeight="1" x14ac:dyDescent="0.3">
      <c r="A7" s="482" t="s">
        <v>117</v>
      </c>
      <c r="B7" s="90" t="s">
        <v>186</v>
      </c>
      <c r="C7" s="90"/>
      <c r="D7" s="90" t="s">
        <v>187</v>
      </c>
    </row>
    <row r="8" spans="1:4" ht="20.149999999999999" customHeight="1" x14ac:dyDescent="0.3">
      <c r="A8" s="482"/>
      <c r="B8" s="380">
        <v>45931</v>
      </c>
      <c r="C8" s="169"/>
      <c r="D8" s="380">
        <v>46295</v>
      </c>
    </row>
    <row r="9" spans="1:4" ht="28.15" customHeight="1" x14ac:dyDescent="0.3">
      <c r="A9" s="82" t="s">
        <v>168</v>
      </c>
      <c r="B9" s="377">
        <v>12</v>
      </c>
      <c r="C9" s="168"/>
      <c r="D9" s="89"/>
    </row>
    <row r="10" spans="1:4" ht="28.15" customHeight="1" x14ac:dyDescent="0.3">
      <c r="A10" t="s">
        <v>122</v>
      </c>
      <c r="B10" s="377"/>
      <c r="C10" s="91"/>
      <c r="D10" s="89"/>
    </row>
    <row r="11" spans="1:4" ht="28.15" customHeight="1" x14ac:dyDescent="0.3">
      <c r="A11" t="s">
        <v>310</v>
      </c>
      <c r="B11" s="381"/>
      <c r="C11" s="91"/>
      <c r="D11" s="89"/>
    </row>
    <row r="12" spans="1:4" ht="28.15" customHeight="1" x14ac:dyDescent="0.3">
      <c r="A12" t="s">
        <v>118</v>
      </c>
      <c r="B12" s="92">
        <f>Summary!E32</f>
        <v>0</v>
      </c>
      <c r="C12" s="92"/>
      <c r="D12" s="89"/>
    </row>
    <row r="13" spans="1:4" ht="28.15" customHeight="1" x14ac:dyDescent="0.3">
      <c r="A13" t="s">
        <v>120</v>
      </c>
      <c r="B13" s="93" t="str">
        <f>IFERROR(B12/B19,"-")</f>
        <v>-</v>
      </c>
      <c r="C13" s="93"/>
      <c r="D13" s="89"/>
    </row>
    <row r="14" spans="1:4" ht="28.15" customHeight="1" x14ac:dyDescent="0.3">
      <c r="A14" t="s">
        <v>121</v>
      </c>
      <c r="B14" s="94" t="str">
        <f>IFERROR(B13/B20,"-")</f>
        <v>-</v>
      </c>
      <c r="C14" s="94"/>
      <c r="D14" s="89"/>
    </row>
    <row r="15" spans="1:4" ht="25.15" hidden="1" customHeight="1" x14ac:dyDescent="0.3">
      <c r="A15" t="s">
        <v>279</v>
      </c>
      <c r="B15" s="295"/>
      <c r="C15" s="295"/>
      <c r="D15" s="89"/>
    </row>
    <row r="16" spans="1:4" ht="26.65" customHeight="1" x14ac:dyDescent="0.3">
      <c r="B16" s="247"/>
      <c r="C16" s="247"/>
      <c r="D16" s="208"/>
    </row>
    <row r="17" spans="1:4" ht="26.25" customHeight="1" x14ac:dyDescent="0.3">
      <c r="A17" s="484" t="s">
        <v>266</v>
      </c>
      <c r="B17" s="485"/>
      <c r="C17" s="485"/>
      <c r="D17" s="486"/>
    </row>
    <row r="18" spans="1:4" ht="46.9" customHeight="1" x14ac:dyDescent="0.3">
      <c r="A18" s="248" t="s">
        <v>268</v>
      </c>
      <c r="B18" s="249"/>
      <c r="C18" s="250"/>
      <c r="D18" s="251"/>
    </row>
    <row r="19" spans="1:4" ht="48.65" customHeight="1" x14ac:dyDescent="0.3">
      <c r="A19" s="252" t="s">
        <v>119</v>
      </c>
      <c r="B19" s="173"/>
      <c r="C19" s="167"/>
      <c r="D19" s="253"/>
    </row>
    <row r="20" spans="1:4" ht="46.9" customHeight="1" x14ac:dyDescent="0.3">
      <c r="A20" s="269" t="s">
        <v>212</v>
      </c>
      <c r="B20" s="173"/>
      <c r="C20" s="167"/>
      <c r="D20" s="253"/>
    </row>
    <row r="21" spans="1:4" ht="12" customHeight="1" x14ac:dyDescent="0.3">
      <c r="A21" s="270"/>
      <c r="B21" s="271"/>
      <c r="C21" s="271"/>
      <c r="D21" s="254"/>
    </row>
  </sheetData>
  <mergeCells count="3">
    <mergeCell ref="A7:A8"/>
    <mergeCell ref="A3:A4"/>
    <mergeCell ref="A17:D17"/>
  </mergeCells>
  <dataValidations count="1">
    <dataValidation type="list" allowBlank="1" showInputMessage="1" showErrorMessage="1" sqref="C10:C11 B10" xr:uid="{00000000-0002-0000-0900-000000000000}">
      <formula1>"Early Childhood, Youth Services, Family Support, Workforce Development, Interpretation &amp; Translation, Adult Protective Services, Admin/Consulting"</formula1>
    </dataValidation>
  </dataValidations>
  <printOptions horizontalCentered="1"/>
  <pageMargins left="0.7" right="0.7" top="0.75" bottom="0.75" header="0.3" footer="0.3"/>
  <pageSetup orientation="portrait" r:id="rId1"/>
  <headerFooter>
    <oddFooter>&amp;L&amp;A&amp;R&amp;P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H35"/>
  <sheetViews>
    <sheetView showGridLines="0" zoomScaleNormal="100" workbookViewId="0">
      <selection activeCell="I30" sqref="I30"/>
    </sheetView>
  </sheetViews>
  <sheetFormatPr defaultRowHeight="14" x14ac:dyDescent="0.3"/>
  <cols>
    <col min="1" max="1" width="33.75" customWidth="1"/>
    <col min="2" max="2" width="22.5" customWidth="1"/>
    <col min="3" max="3" width="15.25" customWidth="1"/>
    <col min="4" max="4" width="20.5" customWidth="1"/>
    <col min="5" max="5" width="18.25" customWidth="1"/>
  </cols>
  <sheetData>
    <row r="1" spans="1:8" ht="19.5" customHeight="1" x14ac:dyDescent="0.35">
      <c r="A1" s="96" t="s">
        <v>274</v>
      </c>
      <c r="B1" s="278" t="s">
        <v>275</v>
      </c>
      <c r="D1" s="76" t="s">
        <v>276</v>
      </c>
      <c r="E1" s="96"/>
    </row>
    <row r="2" spans="1:8" ht="39" customHeight="1" x14ac:dyDescent="0.3">
      <c r="A2" s="110">
        <f>'Cover Sheet'!B5</f>
        <v>0</v>
      </c>
      <c r="B2" s="279">
        <f>'Cover Sheet'!B6</f>
        <v>0</v>
      </c>
      <c r="D2" s="108">
        <f>'Cover Sheet'!B8</f>
        <v>45931</v>
      </c>
      <c r="E2" s="109">
        <f>'Cover Sheet'!D8</f>
        <v>46295</v>
      </c>
    </row>
    <row r="3" spans="1:8" ht="27.75" customHeight="1" x14ac:dyDescent="0.4">
      <c r="A3" s="97" t="s">
        <v>123</v>
      </c>
      <c r="D3" s="84"/>
    </row>
    <row r="4" spans="1:8" ht="9.75" customHeight="1" x14ac:dyDescent="0.4">
      <c r="A4" s="97"/>
      <c r="D4" s="84"/>
    </row>
    <row r="5" spans="1:8" ht="20.149999999999999" customHeight="1" x14ac:dyDescent="0.3">
      <c r="A5" s="277" t="s">
        <v>224</v>
      </c>
      <c r="D5" s="493" t="s">
        <v>269</v>
      </c>
      <c r="E5" s="494"/>
      <c r="H5" s="157"/>
    </row>
    <row r="6" spans="1:8" ht="20.149999999999999" customHeight="1" x14ac:dyDescent="0.3">
      <c r="A6" s="90" t="s">
        <v>223</v>
      </c>
      <c r="B6" s="115" t="s">
        <v>81</v>
      </c>
      <c r="D6" s="213" t="s">
        <v>226</v>
      </c>
      <c r="E6" s="214" t="s">
        <v>227</v>
      </c>
    </row>
    <row r="7" spans="1:8" ht="21.75" customHeight="1" x14ac:dyDescent="0.3">
      <c r="A7" s="86" t="s">
        <v>124</v>
      </c>
      <c r="B7" s="116">
        <v>0</v>
      </c>
      <c r="D7" s="212">
        <v>0</v>
      </c>
      <c r="E7" s="205">
        <v>0</v>
      </c>
    </row>
    <row r="8" spans="1:8" ht="35.25" customHeight="1" x14ac:dyDescent="0.3">
      <c r="A8" s="86" t="s">
        <v>38</v>
      </c>
      <c r="B8" s="192">
        <v>0</v>
      </c>
    </row>
    <row r="9" spans="1:8" ht="20.149999999999999" customHeight="1" x14ac:dyDescent="0.3">
      <c r="A9" s="117" t="s">
        <v>128</v>
      </c>
      <c r="B9" s="118">
        <f>B7+B8</f>
        <v>0</v>
      </c>
    </row>
    <row r="11" spans="1:8" x14ac:dyDescent="0.3">
      <c r="A11" s="119" t="s">
        <v>215</v>
      </c>
      <c r="B11" s="69"/>
      <c r="C11" s="69"/>
      <c r="D11" s="69"/>
      <c r="E11" s="69"/>
    </row>
    <row r="12" spans="1:8" ht="29.25" customHeight="1" x14ac:dyDescent="0.3">
      <c r="A12" s="90" t="s">
        <v>223</v>
      </c>
      <c r="B12" s="246" t="s">
        <v>86</v>
      </c>
      <c r="C12" s="258" t="s">
        <v>131</v>
      </c>
      <c r="D12" s="258" t="s">
        <v>132</v>
      </c>
      <c r="E12" s="132" t="s">
        <v>133</v>
      </c>
    </row>
    <row r="13" spans="1:8" ht="20.149999999999999" customHeight="1" x14ac:dyDescent="0.3">
      <c r="A13" s="90" t="s">
        <v>189</v>
      </c>
      <c r="B13" s="193"/>
      <c r="C13" s="194"/>
      <c r="D13" s="194"/>
      <c r="E13" s="133"/>
    </row>
    <row r="14" spans="1:8" ht="20.149999999999999" customHeight="1" x14ac:dyDescent="0.3">
      <c r="A14" s="120" t="s">
        <v>125</v>
      </c>
      <c r="B14" s="129"/>
      <c r="C14" s="171">
        <v>0</v>
      </c>
      <c r="D14" s="171"/>
      <c r="E14" s="122">
        <f>SUM(Table41[[#This Row],[Amount Confirmed]:[Amount Pending]])</f>
        <v>0</v>
      </c>
    </row>
    <row r="15" spans="1:8" ht="20.149999999999999" customHeight="1" x14ac:dyDescent="0.3">
      <c r="A15" s="120" t="s">
        <v>2</v>
      </c>
      <c r="B15" s="129"/>
      <c r="C15" s="171">
        <v>0</v>
      </c>
      <c r="D15" s="171"/>
      <c r="E15" s="122">
        <f>SUM(Table41[[#This Row],[Amount Confirmed]:[Amount Pending]])</f>
        <v>0</v>
      </c>
    </row>
    <row r="16" spans="1:8" ht="20.149999999999999" customHeight="1" x14ac:dyDescent="0.3">
      <c r="A16" s="120" t="s">
        <v>3</v>
      </c>
      <c r="B16" s="129"/>
      <c r="C16" s="171"/>
      <c r="D16" s="171"/>
      <c r="E16" s="122">
        <f>SUM(Table41[[#This Row],[Amount Confirmed]:[Amount Pending]])</f>
        <v>0</v>
      </c>
    </row>
    <row r="17" spans="1:5" ht="20.149999999999999" customHeight="1" x14ac:dyDescent="0.3">
      <c r="A17" s="120" t="s">
        <v>126</v>
      </c>
      <c r="B17" s="129"/>
      <c r="C17" s="171"/>
      <c r="D17" s="171"/>
      <c r="E17" s="122">
        <f>SUM(Table41[[#This Row],[Amount Confirmed]:[Amount Pending]])</f>
        <v>0</v>
      </c>
    </row>
    <row r="18" spans="1:5" ht="20.149999999999999" customHeight="1" x14ac:dyDescent="0.3">
      <c r="A18" s="69" t="s">
        <v>127</v>
      </c>
      <c r="B18" s="129"/>
      <c r="C18" s="171"/>
      <c r="D18" s="172"/>
      <c r="E18" s="122">
        <f>SUM(Table41[[#This Row],[Amount Confirmed]:[Amount Pending]])</f>
        <v>0</v>
      </c>
    </row>
    <row r="19" spans="1:5" ht="20.149999999999999" customHeight="1" x14ac:dyDescent="0.3">
      <c r="A19" s="69" t="s">
        <v>213</v>
      </c>
      <c r="B19" s="129"/>
      <c r="C19" s="171">
        <v>0</v>
      </c>
      <c r="D19" s="171"/>
      <c r="E19" s="122">
        <f>SUM(Table41[[#This Row],[Amount Confirmed]:[Amount Pending]])</f>
        <v>0</v>
      </c>
    </row>
    <row r="20" spans="1:5" ht="20.149999999999999" customHeight="1" x14ac:dyDescent="0.3">
      <c r="A20" s="69" t="s">
        <v>190</v>
      </c>
      <c r="B20" s="129"/>
      <c r="C20" s="171"/>
      <c r="D20" s="171"/>
      <c r="E20" s="122">
        <f>SUM(Table41[[#This Row],[Amount Confirmed]:[Amount Pending]])</f>
        <v>0</v>
      </c>
    </row>
    <row r="21" spans="1:5" ht="30" customHeight="1" x14ac:dyDescent="0.3">
      <c r="A21" s="69"/>
      <c r="B21" s="69"/>
      <c r="C21" s="69"/>
      <c r="D21" s="195" t="s">
        <v>108</v>
      </c>
      <c r="E21" s="196">
        <f>SUM(E13:E20)</f>
        <v>0</v>
      </c>
    </row>
    <row r="22" spans="1:5" ht="32.25" customHeight="1" x14ac:dyDescent="0.3">
      <c r="A22" s="487" t="s">
        <v>225</v>
      </c>
      <c r="B22" s="488"/>
      <c r="C22" s="488"/>
      <c r="D22" s="488"/>
      <c r="E22" s="489"/>
    </row>
    <row r="23" spans="1:5" ht="79.5" customHeight="1" x14ac:dyDescent="0.3">
      <c r="A23" s="490"/>
      <c r="B23" s="491"/>
      <c r="C23" s="491"/>
      <c r="D23" s="491"/>
      <c r="E23" s="492"/>
    </row>
    <row r="24" spans="1:5" ht="28.5" customHeight="1" x14ac:dyDescent="0.3">
      <c r="A24" s="84" t="s">
        <v>217</v>
      </c>
      <c r="B24" s="191"/>
    </row>
    <row r="25" spans="1:5" ht="20.149999999999999" customHeight="1" x14ac:dyDescent="0.3">
      <c r="A25" s="82" t="s">
        <v>216</v>
      </c>
      <c r="B25" s="246" t="s">
        <v>81</v>
      </c>
      <c r="C25" s="102" t="s">
        <v>192</v>
      </c>
      <c r="E25" s="103">
        <f>B32</f>
        <v>0</v>
      </c>
    </row>
    <row r="26" spans="1:5" ht="20.149999999999999" customHeight="1" x14ac:dyDescent="0.3">
      <c r="A26" s="82" t="s">
        <v>12</v>
      </c>
      <c r="B26" s="171"/>
      <c r="D26" s="190"/>
    </row>
    <row r="27" spans="1:5" ht="20.149999999999999" customHeight="1" x14ac:dyDescent="0.3">
      <c r="A27" s="82" t="s">
        <v>218</v>
      </c>
      <c r="B27" s="171">
        <v>0</v>
      </c>
      <c r="C27" s="102" t="s">
        <v>214</v>
      </c>
      <c r="D27" s="190"/>
      <c r="E27" s="103">
        <f>B27</f>
        <v>0</v>
      </c>
    </row>
    <row r="28" spans="1:5" ht="20.149999999999999" customHeight="1" x14ac:dyDescent="0.3">
      <c r="A28" s="82" t="s">
        <v>219</v>
      </c>
      <c r="B28" s="171">
        <v>0</v>
      </c>
      <c r="D28" s="190"/>
      <c r="E28" s="190"/>
    </row>
    <row r="29" spans="1:5" ht="20.149999999999999" customHeight="1" x14ac:dyDescent="0.3">
      <c r="A29" s="82" t="s">
        <v>129</v>
      </c>
      <c r="B29" s="171">
        <v>0</v>
      </c>
      <c r="D29" s="190"/>
      <c r="E29" s="190"/>
    </row>
    <row r="30" spans="1:5" ht="20.149999999999999" customHeight="1" x14ac:dyDescent="0.3">
      <c r="A30" s="82" t="s">
        <v>10</v>
      </c>
      <c r="B30" s="171"/>
      <c r="D30" s="190"/>
      <c r="E30" s="190"/>
    </row>
    <row r="31" spans="1:5" ht="20.149999999999999" customHeight="1" x14ac:dyDescent="0.3">
      <c r="A31" s="82" t="s">
        <v>11</v>
      </c>
      <c r="B31" s="171"/>
    </row>
    <row r="32" spans="1:5" ht="20.149999999999999" customHeight="1" x14ac:dyDescent="0.3">
      <c r="A32" s="125" t="s">
        <v>130</v>
      </c>
      <c r="B32" s="126">
        <f>SUBTOTAL(109,B26:B31)</f>
        <v>0</v>
      </c>
    </row>
    <row r="35" spans="1:1" x14ac:dyDescent="0.3">
      <c r="A35" s="71"/>
    </row>
  </sheetData>
  <sheetProtection algorithmName="SHA-512" hashValue="ZdNs5LZuzuqi2kLpAicVzOITj1M9yDPgHTMNeykmAc7+q9iqnTIZymIDGp2qkWlbklfwf8hG+lo+zKk9CYtpoQ==" saltValue="iEq1sAOBwy2kHuMZQOjxXQ==" spinCount="100000" sheet="1" objects="1" scenarios="1" formatColumns="0" formatRows="0"/>
  <mergeCells count="3">
    <mergeCell ref="A22:E22"/>
    <mergeCell ref="A23:E23"/>
    <mergeCell ref="D5:E5"/>
  </mergeCells>
  <printOptions horizontalCentered="1"/>
  <pageMargins left="0.7" right="0.7" top="0.75" bottom="0.75" header="0.3" footer="0.3"/>
  <pageSetup scale="75" fitToHeight="0" orientation="portrait" r:id="rId1"/>
  <headerFooter>
    <oddFooter>&amp;L&amp;A&amp;R&amp;P</oddFooter>
  </headerFooter>
  <drawing r:id="rId2"/>
  <legacyDrawing r:id="rId3"/>
  <tableParts count="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3" tint="0.59999389629810485"/>
    <outlinePr summaryBelow="0"/>
    <pageSetUpPr fitToPage="1"/>
  </sheetPr>
  <dimension ref="A1:I33"/>
  <sheetViews>
    <sheetView showGridLines="0" zoomScaleNormal="100" workbookViewId="0">
      <selection activeCell="G19" sqref="G19"/>
    </sheetView>
  </sheetViews>
  <sheetFormatPr defaultRowHeight="14" x14ac:dyDescent="0.3"/>
  <cols>
    <col min="1" max="1" width="6.25" customWidth="1"/>
    <col min="2" max="2" width="44.33203125" customWidth="1"/>
    <col min="3" max="3" width="17.33203125" customWidth="1"/>
    <col min="4" max="4" width="10.75" customWidth="1"/>
    <col min="5" max="5" width="16.75" customWidth="1"/>
    <col min="9" max="9" width="10.83203125" bestFit="1" customWidth="1"/>
  </cols>
  <sheetData>
    <row r="1" spans="1:5" ht="30.75" customHeight="1" x14ac:dyDescent="0.35">
      <c r="A1" s="96" t="s">
        <v>274</v>
      </c>
      <c r="B1" s="96"/>
      <c r="C1" s="96" t="s">
        <v>277</v>
      </c>
      <c r="D1" s="96" t="s">
        <v>276</v>
      </c>
      <c r="E1" s="96"/>
    </row>
    <row r="2" spans="1:5" ht="20.25" customHeight="1" x14ac:dyDescent="0.35">
      <c r="A2" s="96">
        <f>'Cover Sheet'!B5</f>
        <v>0</v>
      </c>
      <c r="B2" s="96"/>
      <c r="C2" s="96">
        <f>'Cover Sheet'!B6</f>
        <v>0</v>
      </c>
      <c r="D2" s="111">
        <f>'Cover Sheet'!B8</f>
        <v>45931</v>
      </c>
      <c r="E2" s="112">
        <f>'Cover Sheet'!D8</f>
        <v>46295</v>
      </c>
    </row>
    <row r="3" spans="1:5" ht="21.75" customHeight="1" x14ac:dyDescent="0.4">
      <c r="A3" s="97" t="s">
        <v>134</v>
      </c>
    </row>
    <row r="4" spans="1:5" ht="23.25" customHeight="1" x14ac:dyDescent="0.35">
      <c r="A4" s="96" t="s">
        <v>13</v>
      </c>
      <c r="B4" s="284" t="s">
        <v>46</v>
      </c>
      <c r="C4" s="101"/>
      <c r="D4" s="101"/>
      <c r="E4" s="101"/>
    </row>
    <row r="5" spans="1:5" ht="20.149999999999999" customHeight="1" x14ac:dyDescent="0.35">
      <c r="A5" s="285" t="s">
        <v>0</v>
      </c>
      <c r="B5" s="285" t="s">
        <v>47</v>
      </c>
      <c r="C5" s="101"/>
      <c r="D5" s="101"/>
      <c r="E5" s="101"/>
    </row>
    <row r="6" spans="1:5" ht="20.149999999999999" customHeight="1" x14ac:dyDescent="0.35">
      <c r="A6" s="101">
        <v>1</v>
      </c>
      <c r="B6" s="286" t="s">
        <v>31</v>
      </c>
      <c r="C6" s="101"/>
      <c r="D6" s="101"/>
      <c r="E6" s="287">
        <f>'Reimb Costs'!G28</f>
        <v>0</v>
      </c>
    </row>
    <row r="7" spans="1:5" ht="20.149999999999999" customHeight="1" x14ac:dyDescent="0.35">
      <c r="A7" s="101">
        <v>2</v>
      </c>
      <c r="B7" s="286" t="s">
        <v>32</v>
      </c>
      <c r="C7" s="101"/>
      <c r="D7" s="101"/>
      <c r="E7" s="288">
        <f>'Reimb Costs'!D46</f>
        <v>0</v>
      </c>
    </row>
    <row r="8" spans="1:5" ht="20.149999999999999" customHeight="1" x14ac:dyDescent="0.35">
      <c r="A8" s="101">
        <v>3</v>
      </c>
      <c r="B8" s="286" t="s">
        <v>33</v>
      </c>
      <c r="C8" s="101"/>
      <c r="D8" s="101"/>
      <c r="E8" s="288">
        <f>'Reimb Costs'!C62</f>
        <v>0</v>
      </c>
    </row>
    <row r="9" spans="1:5" ht="20.149999999999999" customHeight="1" x14ac:dyDescent="0.35">
      <c r="A9" s="101">
        <v>4</v>
      </c>
      <c r="B9" s="286" t="s">
        <v>228</v>
      </c>
      <c r="C9" s="101"/>
      <c r="D9" s="101"/>
      <c r="E9" s="288">
        <f>'Reimb Costs'!C73</f>
        <v>0</v>
      </c>
    </row>
    <row r="10" spans="1:5" ht="20.149999999999999" customHeight="1" x14ac:dyDescent="0.35">
      <c r="A10" s="101">
        <v>5</v>
      </c>
      <c r="B10" s="286" t="s">
        <v>19</v>
      </c>
      <c r="C10" s="101"/>
      <c r="D10" s="101"/>
      <c r="E10" s="288">
        <f>'Reimb Costs'!C79</f>
        <v>0</v>
      </c>
    </row>
    <row r="11" spans="1:5" ht="20.149999999999999" customHeight="1" x14ac:dyDescent="0.35">
      <c r="A11" s="285" t="s">
        <v>1</v>
      </c>
      <c r="B11" s="285" t="s">
        <v>49</v>
      </c>
      <c r="C11" s="101"/>
      <c r="D11" s="101"/>
      <c r="E11" s="101"/>
    </row>
    <row r="12" spans="1:5" ht="20.149999999999999" customHeight="1" x14ac:dyDescent="0.35">
      <c r="A12" s="101">
        <v>1</v>
      </c>
      <c r="B12" s="286" t="s">
        <v>34</v>
      </c>
      <c r="C12" s="101"/>
      <c r="D12" s="101"/>
      <c r="E12" s="287">
        <f>'Reimb Costs'!F86</f>
        <v>0</v>
      </c>
    </row>
    <row r="13" spans="1:5" ht="20.149999999999999" customHeight="1" thickBot="1" x14ac:dyDescent="0.4">
      <c r="A13" s="101">
        <v>2</v>
      </c>
      <c r="B13" s="286" t="s">
        <v>35</v>
      </c>
      <c r="C13" s="101"/>
      <c r="D13" s="101"/>
      <c r="E13" s="289">
        <f>'Reimb Costs'!G92</f>
        <v>0</v>
      </c>
    </row>
    <row r="14" spans="1:5" ht="20.149999999999999" customHeight="1" thickTop="1" x14ac:dyDescent="0.35">
      <c r="A14" s="101"/>
      <c r="B14" s="101"/>
      <c r="C14" s="101"/>
      <c r="D14" s="76" t="s">
        <v>138</v>
      </c>
      <c r="E14" s="290">
        <f>SUM(E6:E13)</f>
        <v>0</v>
      </c>
    </row>
    <row r="15" spans="1:5" ht="15.5" x14ac:dyDescent="0.35">
      <c r="A15" s="101"/>
      <c r="B15" s="101"/>
      <c r="C15" s="101"/>
      <c r="D15" s="101"/>
      <c r="E15" s="101"/>
    </row>
    <row r="16" spans="1:5" ht="15.5" x14ac:dyDescent="0.35">
      <c r="A16" s="96" t="s">
        <v>135</v>
      </c>
      <c r="B16" s="284" t="s">
        <v>50</v>
      </c>
      <c r="C16" s="101"/>
      <c r="D16" s="101"/>
      <c r="E16" s="101"/>
    </row>
    <row r="17" spans="1:9" ht="15.5" x14ac:dyDescent="0.35">
      <c r="A17" s="285" t="s">
        <v>0</v>
      </c>
      <c r="B17" s="285" t="s">
        <v>51</v>
      </c>
      <c r="C17" s="101"/>
      <c r="D17" s="101"/>
      <c r="E17" s="101"/>
    </row>
    <row r="18" spans="1:9" ht="20.149999999999999" customHeight="1" x14ac:dyDescent="0.35">
      <c r="A18" s="101">
        <v>1</v>
      </c>
      <c r="B18" s="286" t="s">
        <v>20</v>
      </c>
      <c r="C18" s="101"/>
      <c r="D18" s="101"/>
      <c r="E18" s="287">
        <f>'Dir Salaries &amp; PR Costs'!N4</f>
        <v>0</v>
      </c>
    </row>
    <row r="19" spans="1:9" ht="20.149999999999999" customHeight="1" x14ac:dyDescent="0.35">
      <c r="A19" s="101">
        <v>2</v>
      </c>
      <c r="B19" s="286" t="s">
        <v>265</v>
      </c>
      <c r="C19" s="101"/>
      <c r="D19" s="101"/>
      <c r="E19" s="288">
        <f>'Dir Salaries &amp; PR Costs'!N5+'Dir Salaries &amp; PR Costs'!N6</f>
        <v>0</v>
      </c>
    </row>
    <row r="20" spans="1:9" ht="20.149999999999999" customHeight="1" x14ac:dyDescent="0.35">
      <c r="A20" s="285" t="s">
        <v>1</v>
      </c>
      <c r="B20" s="285" t="s">
        <v>52</v>
      </c>
      <c r="C20" s="101"/>
      <c r="D20" s="101"/>
      <c r="E20" s="101"/>
    </row>
    <row r="21" spans="1:9" ht="20.149999999999999" customHeight="1" x14ac:dyDescent="0.35">
      <c r="A21" s="101">
        <v>1</v>
      </c>
      <c r="B21" s="286" t="s">
        <v>36</v>
      </c>
      <c r="C21" s="101"/>
      <c r="D21" s="101"/>
      <c r="E21" s="287">
        <f>'Dir Occupancy &amp; Dep. '!D18</f>
        <v>0</v>
      </c>
      <c r="F21" s="69"/>
    </row>
    <row r="22" spans="1:9" ht="20.149999999999999" customHeight="1" x14ac:dyDescent="0.35">
      <c r="A22" s="101">
        <v>2</v>
      </c>
      <c r="B22" s="286" t="s">
        <v>250</v>
      </c>
      <c r="C22" s="101"/>
      <c r="D22" s="101"/>
      <c r="E22" s="291">
        <f>'Dir Occupancy &amp; Dep. '!D25</f>
        <v>0</v>
      </c>
    </row>
    <row r="23" spans="1:9" ht="20.149999999999999" customHeight="1" x14ac:dyDescent="0.35">
      <c r="A23" s="101">
        <v>3</v>
      </c>
      <c r="B23" s="286" t="s">
        <v>37</v>
      </c>
      <c r="C23" s="101"/>
      <c r="D23" s="101"/>
      <c r="E23" s="287">
        <f>'Dir Occupancy &amp; Dep. '!K31</f>
        <v>0</v>
      </c>
    </row>
    <row r="24" spans="1:9" ht="20.149999999999999" customHeight="1" x14ac:dyDescent="0.35">
      <c r="A24" s="101"/>
      <c r="B24" s="101"/>
      <c r="C24" s="101"/>
      <c r="D24" s="76" t="s">
        <v>137</v>
      </c>
      <c r="E24" s="292">
        <f>SUM(E17:E23)</f>
        <v>0</v>
      </c>
    </row>
    <row r="25" spans="1:9" ht="15.5" x14ac:dyDescent="0.35">
      <c r="A25" s="101"/>
      <c r="B25" s="101"/>
      <c r="C25" s="101"/>
      <c r="D25" s="101"/>
      <c r="E25" s="101"/>
    </row>
    <row r="26" spans="1:9" ht="15.5" x14ac:dyDescent="0.35">
      <c r="A26" s="96" t="s">
        <v>136</v>
      </c>
      <c r="B26" s="284" t="s">
        <v>53</v>
      </c>
      <c r="C26" s="101"/>
      <c r="D26" s="101"/>
      <c r="E26" s="101"/>
    </row>
    <row r="27" spans="1:9" ht="20.149999999999999" customHeight="1" x14ac:dyDescent="0.35">
      <c r="A27" s="285" t="s">
        <v>0</v>
      </c>
      <c r="B27" s="285"/>
      <c r="C27" s="101"/>
      <c r="D27" s="101"/>
      <c r="E27" s="101"/>
    </row>
    <row r="28" spans="1:9" ht="20.149999999999999" customHeight="1" x14ac:dyDescent="0.35">
      <c r="A28" s="101">
        <v>1</v>
      </c>
      <c r="B28" s="286" t="s">
        <v>321</v>
      </c>
      <c r="C28" s="101"/>
      <c r="D28" s="101"/>
      <c r="E28" s="402" t="s">
        <v>107</v>
      </c>
      <c r="H28" s="69"/>
      <c r="I28" s="322"/>
    </row>
    <row r="29" spans="1:9" ht="20.149999999999999" customHeight="1" x14ac:dyDescent="0.35">
      <c r="A29" s="101">
        <v>2</v>
      </c>
      <c r="B29" s="286" t="s">
        <v>332</v>
      </c>
      <c r="C29" s="101"/>
      <c r="D29" s="101"/>
      <c r="E29" s="288">
        <f>'Admin Costs'!C8</f>
        <v>0</v>
      </c>
      <c r="H29" s="69"/>
      <c r="I29" s="322"/>
    </row>
    <row r="30" spans="1:9" ht="20.149999999999999" customHeight="1" x14ac:dyDescent="0.35">
      <c r="A30" s="101"/>
      <c r="B30" s="101"/>
      <c r="C30" s="101"/>
      <c r="D30" s="76" t="s">
        <v>139</v>
      </c>
      <c r="E30" s="290">
        <f>SUM(E28:E29)</f>
        <v>0</v>
      </c>
    </row>
    <row r="31" spans="1:9" ht="15.5" x14ac:dyDescent="0.35">
      <c r="A31" s="101"/>
      <c r="B31" s="101"/>
      <c r="C31" s="101"/>
      <c r="D31" s="101"/>
      <c r="E31" s="101"/>
    </row>
    <row r="32" spans="1:9" ht="20.25" customHeight="1" x14ac:dyDescent="0.35">
      <c r="A32" s="101"/>
      <c r="B32" s="101"/>
      <c r="C32" s="101"/>
      <c r="D32" s="76" t="s">
        <v>149</v>
      </c>
      <c r="E32" s="77">
        <f>E30+E24+E14</f>
        <v>0</v>
      </c>
    </row>
    <row r="33" spans="1:5" ht="15.5" x14ac:dyDescent="0.35">
      <c r="A33" s="101"/>
      <c r="B33" s="101"/>
      <c r="C33" s="101"/>
      <c r="D33" s="101"/>
      <c r="E33" s="101"/>
    </row>
  </sheetData>
  <sheetProtection password="CC40" sheet="1" objects="1" scenarios="1"/>
  <printOptions horizontalCentered="1"/>
  <pageMargins left="0.7" right="0.7" top="0.75" bottom="0.75" header="0.3" footer="0.3"/>
  <pageSetup scale="66" orientation="portrait" r:id="rId1"/>
  <headerFooter>
    <oddFooter>&amp;L&amp;A&amp;R&amp;P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outlinePr summaryBelow="0"/>
    <pageSetUpPr fitToPage="1"/>
  </sheetPr>
  <dimension ref="A1:I101"/>
  <sheetViews>
    <sheetView showGridLines="0" tabSelected="1" zoomScaleNormal="100" workbookViewId="0">
      <selection activeCell="D73" sqref="D73"/>
    </sheetView>
  </sheetViews>
  <sheetFormatPr defaultColWidth="9" defaultRowHeight="14" x14ac:dyDescent="0.3"/>
  <cols>
    <col min="1" max="1" width="40.5" style="1" customWidth="1"/>
    <col min="2" max="2" width="13.25" style="1" customWidth="1"/>
    <col min="3" max="3" width="16.5" style="1" customWidth="1"/>
    <col min="4" max="4" width="19.25" style="1" customWidth="1"/>
    <col min="5" max="5" width="17.25" style="1" customWidth="1"/>
    <col min="6" max="6" width="18.08203125" style="1" customWidth="1"/>
    <col min="7" max="7" width="13.33203125" style="1" customWidth="1"/>
    <col min="8" max="8" width="18" style="1" customWidth="1"/>
    <col min="9" max="9" width="14.33203125" style="1" customWidth="1"/>
    <col min="10" max="16384" width="9" style="1"/>
  </cols>
  <sheetData>
    <row r="1" spans="1:9" ht="27" customHeight="1" x14ac:dyDescent="0.35">
      <c r="A1" s="105" t="s">
        <v>274</v>
      </c>
      <c r="B1" s="105" t="s">
        <v>275</v>
      </c>
      <c r="D1" s="100" t="s">
        <v>276</v>
      </c>
    </row>
    <row r="2" spans="1:9" ht="27" customHeight="1" x14ac:dyDescent="0.35">
      <c r="A2" s="105">
        <f>'Cover Sheet'!B5</f>
        <v>0</v>
      </c>
      <c r="B2" s="100">
        <f>'Cover Sheet'!B6</f>
        <v>0</v>
      </c>
      <c r="D2" s="276">
        <f>'Cover Sheet'!B8</f>
        <v>45931</v>
      </c>
      <c r="E2" s="398">
        <f>'Cover Sheet'!D8</f>
        <v>46295</v>
      </c>
    </row>
    <row r="3" spans="1:9" ht="36" customHeight="1" x14ac:dyDescent="0.4">
      <c r="A3" s="376" t="s">
        <v>328</v>
      </c>
      <c r="C3" s="74"/>
    </row>
    <row r="4" spans="1:9" ht="21" customHeight="1" x14ac:dyDescent="0.35">
      <c r="A4" s="100" t="s">
        <v>329</v>
      </c>
      <c r="C4" s="79"/>
    </row>
    <row r="5" spans="1:9" ht="18.75" customHeight="1" x14ac:dyDescent="0.4">
      <c r="A5" s="100" t="s">
        <v>142</v>
      </c>
      <c r="B5" s="72"/>
      <c r="C5" s="72"/>
      <c r="D5" s="72"/>
      <c r="E5" s="72"/>
      <c r="F5" s="72"/>
      <c r="G5" s="370"/>
    </row>
    <row r="6" spans="1:9" ht="44.25" customHeight="1" x14ac:dyDescent="0.3">
      <c r="A6" s="255" t="s">
        <v>327</v>
      </c>
      <c r="B6" s="255" t="s">
        <v>223</v>
      </c>
      <c r="C6" s="255" t="s">
        <v>282</v>
      </c>
      <c r="D6" s="255" t="s">
        <v>140</v>
      </c>
      <c r="E6" s="255" t="s">
        <v>231</v>
      </c>
      <c r="F6" s="255" t="s">
        <v>232</v>
      </c>
      <c r="G6" s="255" t="s">
        <v>141</v>
      </c>
      <c r="H6" s="1" t="s">
        <v>330</v>
      </c>
    </row>
    <row r="7" spans="1:9" ht="14.25" customHeight="1" x14ac:dyDescent="0.3">
      <c r="A7" s="174"/>
      <c r="B7" s="174"/>
      <c r="C7" s="174"/>
      <c r="D7" s="174"/>
      <c r="E7" s="175"/>
      <c r="F7" s="176"/>
      <c r="G7" s="245"/>
      <c r="H7" s="403">
        <f>IF(Table10[[#This Row],[Type]]="subcontract",Table10[[#This Row],[Total Cost]],IF(AND(Table10[[#This Row],[Type]]="subaward",Table10[[#This Row],[Total Cost]]&gt;50000),50000,Table10[[#This Row],[Total Cost]]))</f>
        <v>0</v>
      </c>
      <c r="I7" s="3"/>
    </row>
    <row r="8" spans="1:9" ht="15" customHeight="1" x14ac:dyDescent="0.3">
      <c r="A8" s="174"/>
      <c r="B8" s="174"/>
      <c r="C8" s="174"/>
      <c r="D8" s="174"/>
      <c r="E8" s="175"/>
      <c r="F8" s="176"/>
      <c r="G8" s="245"/>
      <c r="H8" s="371">
        <f>IF(Table10[[#This Row],[Type]]="subcontract",Table10[[#This Row],[Total Cost]],IF(AND(Table10[[#This Row],[Type]]="subaward",Table10[[#This Row],[Total Cost]]&gt;50000),50000,Table10[[#This Row],[Total Cost]]))</f>
        <v>0</v>
      </c>
    </row>
    <row r="9" spans="1:9" ht="15" customHeight="1" x14ac:dyDescent="0.3">
      <c r="A9" s="406"/>
      <c r="B9" s="406"/>
      <c r="C9" s="406"/>
      <c r="D9" s="406"/>
      <c r="E9" s="407"/>
      <c r="F9" s="408"/>
      <c r="G9" s="409"/>
      <c r="H9" s="410">
        <f>IF(Table10[[#This Row],[Type]]="subcontract",Table10[[#This Row],[Total Cost]],IF(AND(Table10[[#This Row],[Type]]="subaward",Table10[[#This Row],[Total Cost]]&gt;50000),50000,Table10[[#This Row],[Total Cost]]))</f>
        <v>0</v>
      </c>
    </row>
    <row r="10" spans="1:9" ht="15" customHeight="1" x14ac:dyDescent="0.3">
      <c r="A10" s="406"/>
      <c r="B10" s="406"/>
      <c r="C10" s="406"/>
      <c r="D10" s="406"/>
      <c r="E10" s="407"/>
      <c r="F10" s="408"/>
      <c r="G10" s="409"/>
      <c r="H10" s="410">
        <f>IF(Table10[[#This Row],[Type]]="subcontract",Table10[[#This Row],[Total Cost]],IF(AND(Table10[[#This Row],[Type]]="subaward",Table10[[#This Row],[Total Cost]]&gt;50000),50000,Table10[[#This Row],[Total Cost]]))</f>
        <v>0</v>
      </c>
    </row>
    <row r="11" spans="1:9" ht="15" customHeight="1" x14ac:dyDescent="0.3">
      <c r="A11" s="406"/>
      <c r="B11" s="406"/>
      <c r="C11" s="406"/>
      <c r="D11" s="406"/>
      <c r="E11" s="407"/>
      <c r="F11" s="408"/>
      <c r="G11" s="409"/>
      <c r="H11" s="410">
        <f>IF(Table10[[#This Row],[Type]]="subcontract",Table10[[#This Row],[Total Cost]],IF(AND(Table10[[#This Row],[Type]]="subaward",Table10[[#This Row],[Total Cost]]&gt;50000),50000,Table10[[#This Row],[Total Cost]]))</f>
        <v>0</v>
      </c>
    </row>
    <row r="12" spans="1:9" ht="15" customHeight="1" x14ac:dyDescent="0.3">
      <c r="A12" s="406"/>
      <c r="B12" s="406"/>
      <c r="C12" s="406"/>
      <c r="D12" s="406"/>
      <c r="E12" s="407"/>
      <c r="F12" s="408"/>
      <c r="G12" s="409"/>
      <c r="H12" s="410">
        <f>IF(Table10[[#This Row],[Type]]="subcontract",Table10[[#This Row],[Total Cost]],IF(AND(Table10[[#This Row],[Type]]="subaward",Table10[[#This Row],[Total Cost]]&gt;50000),50000,Table10[[#This Row],[Total Cost]]))</f>
        <v>0</v>
      </c>
    </row>
    <row r="13" spans="1:9" ht="15" customHeight="1" x14ac:dyDescent="0.3">
      <c r="A13" s="406"/>
      <c r="B13" s="406"/>
      <c r="C13" s="406"/>
      <c r="D13" s="406"/>
      <c r="E13" s="407"/>
      <c r="F13" s="408"/>
      <c r="G13" s="409"/>
      <c r="H13" s="410">
        <f>IF(Table10[[#This Row],[Type]]="subcontract",Table10[[#This Row],[Total Cost]],IF(AND(Table10[[#This Row],[Type]]="subaward",Table10[[#This Row],[Total Cost]]&gt;50000),50000,Table10[[#This Row],[Total Cost]]))</f>
        <v>0</v>
      </c>
    </row>
    <row r="14" spans="1:9" ht="15" customHeight="1" x14ac:dyDescent="0.3">
      <c r="A14" s="406"/>
      <c r="B14" s="406"/>
      <c r="C14" s="406"/>
      <c r="D14" s="406"/>
      <c r="E14" s="407"/>
      <c r="F14" s="408"/>
      <c r="G14" s="409"/>
      <c r="H14" s="410">
        <f>IF(Table10[[#This Row],[Type]]="subcontract",Table10[[#This Row],[Total Cost]],IF(AND(Table10[[#This Row],[Type]]="subaward",Table10[[#This Row],[Total Cost]]&gt;50000),50000,Table10[[#This Row],[Total Cost]]))</f>
        <v>0</v>
      </c>
    </row>
    <row r="15" spans="1:9" ht="15" customHeight="1" x14ac:dyDescent="0.3">
      <c r="A15" s="406"/>
      <c r="B15" s="406"/>
      <c r="C15" s="406"/>
      <c r="D15" s="406"/>
      <c r="E15" s="407"/>
      <c r="F15" s="408"/>
      <c r="G15" s="409"/>
      <c r="H15" s="410">
        <f>IF(Table10[[#This Row],[Type]]="subcontract",Table10[[#This Row],[Total Cost]],IF(AND(Table10[[#This Row],[Type]]="subaward",Table10[[#This Row],[Total Cost]]&gt;50000),50000,Table10[[#This Row],[Total Cost]]))</f>
        <v>0</v>
      </c>
    </row>
    <row r="16" spans="1:9" ht="15" customHeight="1" x14ac:dyDescent="0.3">
      <c r="A16" s="406"/>
      <c r="B16" s="406"/>
      <c r="C16" s="406"/>
      <c r="D16" s="406"/>
      <c r="E16" s="407"/>
      <c r="F16" s="408"/>
      <c r="G16" s="409"/>
      <c r="H16" s="410">
        <f>IF(Table10[[#This Row],[Type]]="subcontract",Table10[[#This Row],[Total Cost]],IF(AND(Table10[[#This Row],[Type]]="subaward",Table10[[#This Row],[Total Cost]]&gt;50000),50000,Table10[[#This Row],[Total Cost]]))</f>
        <v>0</v>
      </c>
    </row>
    <row r="17" spans="1:8" ht="15" customHeight="1" x14ac:dyDescent="0.3">
      <c r="A17" s="406"/>
      <c r="B17" s="406"/>
      <c r="C17" s="406"/>
      <c r="D17" s="406"/>
      <c r="E17" s="407"/>
      <c r="F17" s="408"/>
      <c r="G17" s="409"/>
      <c r="H17" s="410">
        <f>IF(Table10[[#This Row],[Type]]="subcontract",Table10[[#This Row],[Total Cost]],IF(AND(Table10[[#This Row],[Type]]="subaward",Table10[[#This Row],[Total Cost]]&gt;50000),50000,Table10[[#This Row],[Total Cost]]))</f>
        <v>0</v>
      </c>
    </row>
    <row r="18" spans="1:8" ht="15" customHeight="1" x14ac:dyDescent="0.3">
      <c r="A18" s="406"/>
      <c r="B18" s="406"/>
      <c r="C18" s="406"/>
      <c r="D18" s="406"/>
      <c r="E18" s="407"/>
      <c r="F18" s="408"/>
      <c r="G18" s="409"/>
      <c r="H18" s="410">
        <f>IF(Table10[[#This Row],[Type]]="subcontract",Table10[[#This Row],[Total Cost]],IF(AND(Table10[[#This Row],[Type]]="subaward",Table10[[#This Row],[Total Cost]]&gt;50000),50000,Table10[[#This Row],[Total Cost]]))</f>
        <v>0</v>
      </c>
    </row>
    <row r="19" spans="1:8" ht="20.149999999999999" customHeight="1" x14ac:dyDescent="0.3">
      <c r="A19" s="406"/>
      <c r="B19" s="406"/>
      <c r="C19" s="406"/>
      <c r="D19" s="406"/>
      <c r="E19" s="407"/>
      <c r="F19" s="408"/>
      <c r="G19" s="409"/>
      <c r="H19" s="410">
        <f>IF(Table10[[#This Row],[Type]]="subcontract",Table10[[#This Row],[Total Cost]],IF(AND(Table10[[#This Row],[Type]]="subaward",Table10[[#This Row],[Total Cost]]&gt;50000),50000,Table10[[#This Row],[Total Cost]]))</f>
        <v>0</v>
      </c>
    </row>
    <row r="20" spans="1:8" ht="18" customHeight="1" x14ac:dyDescent="0.3">
      <c r="A20" s="174"/>
      <c r="B20" s="174"/>
      <c r="C20" s="174"/>
      <c r="D20" s="174"/>
      <c r="E20" s="175"/>
      <c r="F20" s="176"/>
      <c r="G20" s="245"/>
      <c r="H20" s="371">
        <f>IF(Table10[[#This Row],[Type]]="subcontract",Table10[[#This Row],[Total Cost]],IF(AND(Table10[[#This Row],[Type]]="subaward",Table10[[#This Row],[Total Cost]]&gt;50000),50000,Table10[[#This Row],[Total Cost]]))</f>
        <v>0</v>
      </c>
    </row>
    <row r="21" spans="1:8" ht="20" customHeight="1" x14ac:dyDescent="0.3">
      <c r="A21" s="174"/>
      <c r="B21" s="174"/>
      <c r="C21" s="174"/>
      <c r="D21" s="174"/>
      <c r="E21" s="175"/>
      <c r="F21" s="176"/>
      <c r="G21" s="245"/>
      <c r="H21" s="371">
        <f>IF(Table10[[#This Row],[Type]]="subcontract",Table10[[#This Row],[Total Cost]],IF(AND(Table10[[#This Row],[Type]]="subaward",Table10[[#This Row],[Total Cost]]&gt;50000),50000,Table10[[#This Row],[Total Cost]]))</f>
        <v>0</v>
      </c>
    </row>
    <row r="22" spans="1:8" ht="18" customHeight="1" x14ac:dyDescent="0.3">
      <c r="A22" s="174"/>
      <c r="B22" s="174"/>
      <c r="C22" s="174"/>
      <c r="D22" s="174"/>
      <c r="E22" s="175"/>
      <c r="F22" s="176"/>
      <c r="G22" s="245"/>
      <c r="H22" s="371">
        <f>IF(Table10[[#This Row],[Type]]="subcontract",Table10[[#This Row],[Total Cost]],IF(AND(Table10[[#This Row],[Type]]="subaward",Table10[[#This Row],[Total Cost]]&gt;50000),50000,Table10[[#This Row],[Total Cost]]))</f>
        <v>0</v>
      </c>
    </row>
    <row r="23" spans="1:8" ht="18" customHeight="1" x14ac:dyDescent="0.3">
      <c r="A23" s="406"/>
      <c r="B23" s="406"/>
      <c r="C23" s="406"/>
      <c r="D23" s="406"/>
      <c r="E23" s="407"/>
      <c r="F23" s="408"/>
      <c r="G23" s="409"/>
      <c r="H23" s="410">
        <f>IF(Table10[[#This Row],[Type]]="subcontract",Table10[[#This Row],[Total Cost]],IF(AND(Table10[[#This Row],[Type]]="subaward",Table10[[#This Row],[Total Cost]]&gt;50000),50000,Table10[[#This Row],[Total Cost]]))</f>
        <v>0</v>
      </c>
    </row>
    <row r="24" spans="1:8" ht="18" customHeight="1" x14ac:dyDescent="0.3">
      <c r="A24" s="406"/>
      <c r="B24" s="406"/>
      <c r="C24" s="406"/>
      <c r="D24" s="406"/>
      <c r="E24" s="407"/>
      <c r="F24" s="408"/>
      <c r="G24" s="409"/>
      <c r="H24" s="410">
        <f>IF(Table10[[#This Row],[Type]]="subcontract",Table10[[#This Row],[Total Cost]],IF(AND(Table10[[#This Row],[Type]]="subaward",Table10[[#This Row],[Total Cost]]&gt;50000),50000,Table10[[#This Row],[Total Cost]]))</f>
        <v>0</v>
      </c>
    </row>
    <row r="25" spans="1:8" ht="18" customHeight="1" x14ac:dyDescent="0.3">
      <c r="A25" s="406"/>
      <c r="B25" s="406"/>
      <c r="C25" s="406"/>
      <c r="D25" s="406"/>
      <c r="E25" s="407"/>
      <c r="F25" s="408"/>
      <c r="G25" s="409"/>
      <c r="H25" s="410">
        <f>IF(Table10[[#This Row],[Type]]="subcontract",Table10[[#This Row],[Total Cost]],IF(AND(Table10[[#This Row],[Type]]="subaward",Table10[[#This Row],[Total Cost]]&gt;50000),50000,Table10[[#This Row],[Total Cost]]))</f>
        <v>0</v>
      </c>
    </row>
    <row r="26" spans="1:8" ht="18" customHeight="1" x14ac:dyDescent="0.3">
      <c r="A26" s="406"/>
      <c r="B26" s="406"/>
      <c r="C26" s="406"/>
      <c r="D26" s="406"/>
      <c r="E26" s="407"/>
      <c r="F26" s="408"/>
      <c r="G26" s="409"/>
      <c r="H26" s="410">
        <f>IF(Table10[[#This Row],[Type]]="subcontract",Table10[[#This Row],[Total Cost]],IF(AND(Table10[[#This Row],[Type]]="subaward",Table10[[#This Row],[Total Cost]]&gt;50000),50000,Table10[[#This Row],[Total Cost]]))</f>
        <v>0</v>
      </c>
    </row>
    <row r="27" spans="1:8" ht="18" customHeight="1" x14ac:dyDescent="0.3">
      <c r="A27" s="174"/>
      <c r="B27" s="174"/>
      <c r="C27" s="174"/>
      <c r="D27" s="174"/>
      <c r="E27" s="175"/>
      <c r="F27" s="176"/>
      <c r="G27" s="245"/>
      <c r="H27" s="371">
        <f>IF(Table10[[#This Row],[Type]]="subcontract",Table10[[#This Row],[Total Cost]],IF(AND(Table10[[#This Row],[Type]]="subaward",Table10[[#This Row],[Total Cost]]&gt;50000),50000,Table10[[#This Row],[Total Cost]]))</f>
        <v>0</v>
      </c>
    </row>
    <row r="28" spans="1:8" ht="18" customHeight="1" x14ac:dyDescent="0.3">
      <c r="A28" s="73"/>
      <c r="B28" s="73"/>
      <c r="C28" s="73"/>
      <c r="D28" s="79"/>
      <c r="F28" s="131" t="s">
        <v>48</v>
      </c>
      <c r="G28" s="128">
        <f>SUM(G7:G27)</f>
        <v>0</v>
      </c>
      <c r="H28" s="128">
        <f>SUM(H7:H27)</f>
        <v>0</v>
      </c>
    </row>
    <row r="29" spans="1:8" ht="30.75" customHeight="1" x14ac:dyDescent="0.3">
      <c r="A29" s="275" t="s">
        <v>143</v>
      </c>
      <c r="B29" s="129"/>
      <c r="C29" s="129"/>
      <c r="D29" s="68"/>
      <c r="E29" s="68"/>
      <c r="F29" s="68"/>
    </row>
    <row r="30" spans="1:8" ht="23.25" customHeight="1" x14ac:dyDescent="0.3">
      <c r="A30" s="197" t="s">
        <v>233</v>
      </c>
      <c r="B30" s="256" t="s">
        <v>229</v>
      </c>
      <c r="C30" s="257" t="s">
        <v>230</v>
      </c>
      <c r="D30" s="263" t="s">
        <v>141</v>
      </c>
      <c r="E30" s="127" t="s">
        <v>330</v>
      </c>
      <c r="F30" s="206"/>
      <c r="G30" s="68"/>
    </row>
    <row r="31" spans="1:8" ht="18" customHeight="1" x14ac:dyDescent="0.3">
      <c r="A31" s="178" t="s">
        <v>234</v>
      </c>
      <c r="B31" s="202"/>
      <c r="C31" s="200"/>
      <c r="D31" s="201"/>
      <c r="E31" s="372">
        <f>Table20[[#This Row],[Total Cost]]</f>
        <v>0</v>
      </c>
      <c r="F31" s="84"/>
      <c r="G31" s="189"/>
    </row>
    <row r="32" spans="1:8" ht="18" customHeight="1" x14ac:dyDescent="0.3">
      <c r="A32" s="178" t="s">
        <v>235</v>
      </c>
      <c r="B32" s="202"/>
      <c r="C32" s="200"/>
      <c r="D32" s="201">
        <f>Table20[[#This Row],[Cost per (if applicable)]]*Table20[[#This Row],[Number of 
(if applicable)]]</f>
        <v>0</v>
      </c>
      <c r="E32" s="372">
        <f>Table20[[#This Row],[Total Cost]]</f>
        <v>0</v>
      </c>
      <c r="F32" s="84"/>
      <c r="G32" s="75"/>
    </row>
    <row r="33" spans="1:8" ht="18" customHeight="1" x14ac:dyDescent="0.3">
      <c r="A33" s="178" t="s">
        <v>236</v>
      </c>
      <c r="B33" s="202"/>
      <c r="C33" s="200"/>
      <c r="D33" s="201">
        <f>Table20[[#This Row],[Cost per (if applicable)]]*Table20[[#This Row],[Number of 
(if applicable)]]</f>
        <v>0</v>
      </c>
      <c r="E33" s="372">
        <f>Table20[[#This Row],[Total Cost]]</f>
        <v>0</v>
      </c>
      <c r="F33" s="84"/>
      <c r="G33" s="75"/>
    </row>
    <row r="34" spans="1:8" ht="18" customHeight="1" x14ac:dyDescent="0.3">
      <c r="A34" s="178" t="s">
        <v>237</v>
      </c>
      <c r="B34" s="202"/>
      <c r="C34" s="200"/>
      <c r="D34" s="201">
        <f>Table20[[#This Row],[Cost per (if applicable)]]*Table20[[#This Row],[Number of 
(if applicable)]]</f>
        <v>0</v>
      </c>
      <c r="E34" s="372">
        <f>Table20[[#This Row],[Total Cost]]</f>
        <v>0</v>
      </c>
      <c r="F34" s="84"/>
      <c r="G34" s="75"/>
    </row>
    <row r="35" spans="1:8" ht="18" customHeight="1" x14ac:dyDescent="0.3">
      <c r="A35" s="179" t="s">
        <v>238</v>
      </c>
      <c r="B35" s="202"/>
      <c r="C35" s="200"/>
      <c r="D35" s="201">
        <f>Table20[[#This Row],[Cost per (if applicable)]]*Table20[[#This Row],[Number of 
(if applicable)]]</f>
        <v>0</v>
      </c>
      <c r="E35" s="372">
        <f>Table20[[#This Row],[Total Cost]]</f>
        <v>0</v>
      </c>
      <c r="F35" s="84"/>
      <c r="G35" s="75"/>
    </row>
    <row r="36" spans="1:8" ht="18" customHeight="1" x14ac:dyDescent="0.3">
      <c r="A36" s="179" t="s">
        <v>243</v>
      </c>
      <c r="B36" s="202"/>
      <c r="C36" s="200"/>
      <c r="D36" s="201">
        <f>Table20[[#This Row],[Cost per (if applicable)]]*Table20[[#This Row],[Number of 
(if applicable)]]</f>
        <v>0</v>
      </c>
      <c r="E36" s="372">
        <f>Table20[[#This Row],[Total Cost]]</f>
        <v>0</v>
      </c>
      <c r="F36" s="84"/>
      <c r="G36" s="75"/>
    </row>
    <row r="37" spans="1:8" ht="20.149999999999999" customHeight="1" x14ac:dyDescent="0.3">
      <c r="A37" s="84" t="s">
        <v>239</v>
      </c>
      <c r="B37" s="177"/>
      <c r="C37" s="200"/>
      <c r="D37" s="201">
        <f>Table20[[#This Row],[Cost per (if applicable)]]*Table20[[#This Row],[Number of 
(if applicable)]]</f>
        <v>0</v>
      </c>
      <c r="E37" s="372">
        <f>Table20[[#This Row],[Total Cost]]</f>
        <v>0</v>
      </c>
      <c r="F37" s="84"/>
      <c r="G37" s="75"/>
      <c r="H37" s="68"/>
    </row>
    <row r="38" spans="1:8" ht="18" customHeight="1" x14ac:dyDescent="0.3">
      <c r="A38" s="3" t="s">
        <v>240</v>
      </c>
      <c r="B38" s="177"/>
      <c r="C38" s="200"/>
      <c r="D38" s="201">
        <f>Table20[[#This Row],[Cost per (if applicable)]]*Table20[[#This Row],[Number of 
(if applicable)]]</f>
        <v>0</v>
      </c>
      <c r="E38" s="372">
        <f>Table20[[#This Row],[Total Cost]]</f>
        <v>0</v>
      </c>
      <c r="F38" s="84"/>
      <c r="G38" s="75"/>
      <c r="H38" s="68"/>
    </row>
    <row r="39" spans="1:8" ht="17" customHeight="1" x14ac:dyDescent="0.3">
      <c r="A39" s="198" t="s">
        <v>256</v>
      </c>
      <c r="B39" s="217"/>
      <c r="C39" s="218"/>
      <c r="D39" s="397"/>
      <c r="E39" s="372"/>
      <c r="F39" s="84"/>
      <c r="G39" s="75"/>
      <c r="H39" s="68"/>
    </row>
    <row r="40" spans="1:8" ht="18" customHeight="1" x14ac:dyDescent="0.3">
      <c r="A40" s="120" t="s">
        <v>333</v>
      </c>
      <c r="B40" s="177"/>
      <c r="C40" s="200"/>
      <c r="D40" s="201"/>
      <c r="E40" s="372">
        <f>Table20[[#This Row],[Total Cost]]*0</f>
        <v>0</v>
      </c>
      <c r="F40" s="84"/>
      <c r="G40" s="75"/>
      <c r="H40" s="68"/>
    </row>
    <row r="41" spans="1:8" ht="18" customHeight="1" x14ac:dyDescent="0.3">
      <c r="A41" s="120" t="s">
        <v>241</v>
      </c>
      <c r="B41" s="399" t="s">
        <v>326</v>
      </c>
      <c r="C41" s="400"/>
      <c r="D41" s="372"/>
      <c r="E41" s="372"/>
      <c r="F41" s="84"/>
      <c r="G41" s="189"/>
      <c r="H41" s="68"/>
    </row>
    <row r="42" spans="1:8" ht="18" customHeight="1" x14ac:dyDescent="0.3">
      <c r="A42" s="120" t="s">
        <v>242</v>
      </c>
      <c r="B42" s="399" t="s">
        <v>326</v>
      </c>
      <c r="C42" s="400"/>
      <c r="D42" s="372"/>
      <c r="E42" s="372"/>
      <c r="F42" s="84"/>
      <c r="G42" s="75"/>
      <c r="H42" s="68"/>
    </row>
    <row r="43" spans="1:8" ht="18" customHeight="1" x14ac:dyDescent="0.3">
      <c r="A43" s="199"/>
      <c r="B43" s="186"/>
      <c r="C43" s="400"/>
      <c r="D43" s="372"/>
      <c r="E43" s="372"/>
      <c r="F43" s="84"/>
      <c r="G43" s="75"/>
      <c r="H43" s="68"/>
    </row>
    <row r="44" spans="1:8" ht="18" customHeight="1" x14ac:dyDescent="0.3">
      <c r="A44" s="199"/>
      <c r="B44" s="186"/>
      <c r="C44" s="400"/>
      <c r="D44" s="372"/>
      <c r="E44" s="372"/>
      <c r="F44" s="84"/>
      <c r="G44" s="75"/>
      <c r="H44" s="68"/>
    </row>
    <row r="45" spans="1:8" ht="18" customHeight="1" x14ac:dyDescent="0.3">
      <c r="A45" s="199"/>
      <c r="B45" s="401"/>
      <c r="C45" s="117"/>
      <c r="D45" s="372"/>
      <c r="E45" s="372"/>
      <c r="F45" s="84"/>
      <c r="G45" s="189"/>
      <c r="H45" s="68"/>
    </row>
    <row r="46" spans="1:8" x14ac:dyDescent="0.3">
      <c r="C46" s="272" t="s">
        <v>48</v>
      </c>
      <c r="D46" s="130">
        <f>SUM(D31:D40)</f>
        <v>0</v>
      </c>
      <c r="E46" s="130">
        <f>SUM(E31:E40)</f>
        <v>0</v>
      </c>
      <c r="F46" s="130"/>
      <c r="G46" s="68"/>
      <c r="H46" s="189"/>
    </row>
    <row r="47" spans="1:8" ht="15.5" x14ac:dyDescent="0.3">
      <c r="A47" s="275" t="s">
        <v>144</v>
      </c>
      <c r="B47" s="68"/>
      <c r="C47" s="68"/>
      <c r="D47" s="68"/>
      <c r="E47" s="68"/>
      <c r="F47" s="68"/>
      <c r="G47" s="68"/>
    </row>
    <row r="48" spans="1:8" ht="28.5" customHeight="1" x14ac:dyDescent="0.3">
      <c r="A48" s="255" t="s">
        <v>145</v>
      </c>
      <c r="B48" s="255" t="s">
        <v>15</v>
      </c>
      <c r="C48" s="255" t="s">
        <v>141</v>
      </c>
      <c r="D48" s="127" t="s">
        <v>330</v>
      </c>
      <c r="E48" s="68"/>
      <c r="F48" s="68"/>
      <c r="G48" s="68"/>
    </row>
    <row r="49" spans="1:7" ht="18" customHeight="1" x14ac:dyDescent="0.3">
      <c r="A49" s="174"/>
      <c r="B49" s="174"/>
      <c r="C49" s="177"/>
      <c r="D49" s="374">
        <f>Table11[[#This Row],[Total Cost]]</f>
        <v>0</v>
      </c>
      <c r="E49" s="68"/>
      <c r="F49" s="68"/>
      <c r="G49" s="68"/>
    </row>
    <row r="50" spans="1:7" x14ac:dyDescent="0.3">
      <c r="A50" s="174"/>
      <c r="B50" s="174"/>
      <c r="C50" s="177"/>
      <c r="D50" s="374">
        <f>Table11[[#This Row],[Total Cost]]</f>
        <v>0</v>
      </c>
      <c r="E50" s="68"/>
      <c r="F50" s="68"/>
      <c r="G50" s="68"/>
    </row>
    <row r="51" spans="1:7" x14ac:dyDescent="0.3">
      <c r="A51" s="174"/>
      <c r="B51" s="174"/>
      <c r="C51" s="177"/>
      <c r="D51" s="374">
        <f>Table11[[#This Row],[Total Cost]]</f>
        <v>0</v>
      </c>
      <c r="E51" s="68"/>
      <c r="F51" s="68"/>
      <c r="G51" s="68"/>
    </row>
    <row r="52" spans="1:7" ht="15.75" customHeight="1" x14ac:dyDescent="0.3">
      <c r="A52" s="174"/>
      <c r="B52" s="174"/>
      <c r="C52" s="177"/>
      <c r="D52" s="374">
        <f>Table11[[#This Row],[Total Cost]]</f>
        <v>0</v>
      </c>
      <c r="E52" s="68"/>
      <c r="F52" s="68"/>
      <c r="G52" s="68"/>
    </row>
    <row r="53" spans="1:7" ht="15.75" customHeight="1" x14ac:dyDescent="0.3">
      <c r="A53" s="406"/>
      <c r="B53" s="406"/>
      <c r="C53" s="507"/>
      <c r="D53" s="508">
        <f>Table11[[#This Row],[Total Cost]]</f>
        <v>0</v>
      </c>
      <c r="E53" s="68"/>
      <c r="F53" s="68"/>
      <c r="G53" s="68"/>
    </row>
    <row r="54" spans="1:7" ht="15.75" customHeight="1" x14ac:dyDescent="0.3">
      <c r="A54" s="406"/>
      <c r="B54" s="406"/>
      <c r="C54" s="507"/>
      <c r="D54" s="508">
        <f>Table11[[#This Row],[Total Cost]]</f>
        <v>0</v>
      </c>
      <c r="E54" s="68"/>
      <c r="F54" s="68"/>
      <c r="G54" s="68"/>
    </row>
    <row r="55" spans="1:7" ht="15.75" customHeight="1" x14ac:dyDescent="0.3">
      <c r="A55" s="406"/>
      <c r="B55" s="406"/>
      <c r="C55" s="507"/>
      <c r="D55" s="508">
        <f>Table11[[#This Row],[Total Cost]]</f>
        <v>0</v>
      </c>
      <c r="E55" s="68"/>
      <c r="F55" s="68"/>
      <c r="G55" s="68"/>
    </row>
    <row r="56" spans="1:7" ht="15.75" customHeight="1" x14ac:dyDescent="0.3">
      <c r="A56" s="406"/>
      <c r="B56" s="406"/>
      <c r="C56" s="507"/>
      <c r="D56" s="508">
        <f>Table11[[#This Row],[Total Cost]]</f>
        <v>0</v>
      </c>
      <c r="E56" s="68"/>
      <c r="F56" s="68"/>
      <c r="G56" s="68"/>
    </row>
    <row r="57" spans="1:7" ht="15.75" customHeight="1" x14ac:dyDescent="0.3">
      <c r="A57" s="406"/>
      <c r="B57" s="406"/>
      <c r="C57" s="507"/>
      <c r="D57" s="508">
        <f>Table11[[#This Row],[Total Cost]]</f>
        <v>0</v>
      </c>
      <c r="E57" s="68"/>
      <c r="F57" s="68"/>
      <c r="G57" s="68"/>
    </row>
    <row r="58" spans="1:7" x14ac:dyDescent="0.3">
      <c r="A58" s="174"/>
      <c r="B58" s="174"/>
      <c r="C58" s="177"/>
      <c r="D58" s="374">
        <f>Table11[[#This Row],[Total Cost]]</f>
        <v>0</v>
      </c>
      <c r="E58" s="68"/>
      <c r="F58" s="68"/>
      <c r="G58" s="68"/>
    </row>
    <row r="59" spans="1:7" ht="16" customHeight="1" x14ac:dyDescent="0.3">
      <c r="A59" s="174"/>
      <c r="B59" s="174"/>
      <c r="C59" s="177"/>
      <c r="D59" s="374">
        <f>Table11[[#This Row],[Total Cost]]</f>
        <v>0</v>
      </c>
      <c r="E59" s="68"/>
      <c r="F59" s="68"/>
      <c r="G59" s="68"/>
    </row>
    <row r="60" spans="1:7" ht="18" customHeight="1" x14ac:dyDescent="0.3">
      <c r="A60" s="174"/>
      <c r="B60" s="174"/>
      <c r="C60" s="177"/>
      <c r="D60" s="374">
        <f>Table11[[#This Row],[Total Cost]]</f>
        <v>0</v>
      </c>
      <c r="G60" s="68"/>
    </row>
    <row r="61" spans="1:7" x14ac:dyDescent="0.3">
      <c r="A61" s="174"/>
      <c r="B61" s="174"/>
      <c r="C61" s="177"/>
      <c r="D61" s="374">
        <f>Table11[[#This Row],[Total Cost]]</f>
        <v>0</v>
      </c>
    </row>
    <row r="62" spans="1:7" x14ac:dyDescent="0.3">
      <c r="B62" s="273" t="s">
        <v>48</v>
      </c>
      <c r="C62" s="180">
        <f>SUM(C49:C61)</f>
        <v>0</v>
      </c>
      <c r="D62" s="180">
        <f>SUM(D49:D61)</f>
        <v>0</v>
      </c>
      <c r="E62" s="180"/>
    </row>
    <row r="63" spans="1:7" ht="15.5" x14ac:dyDescent="0.35">
      <c r="A63" s="100" t="s">
        <v>147</v>
      </c>
    </row>
    <row r="64" spans="1:7" ht="28" x14ac:dyDescent="0.3">
      <c r="A64" s="255" t="s">
        <v>220</v>
      </c>
      <c r="B64" s="255" t="s">
        <v>21</v>
      </c>
      <c r="C64" s="255" t="s">
        <v>141</v>
      </c>
      <c r="D64" s="127" t="s">
        <v>330</v>
      </c>
      <c r="E64" s="198"/>
    </row>
    <row r="65" spans="1:5" ht="20.149999999999999" customHeight="1" x14ac:dyDescent="0.3">
      <c r="A65" s="174"/>
      <c r="B65" s="174"/>
      <c r="C65" s="177"/>
      <c r="D65" s="194">
        <f>Table1122[[#This Row],[Total Cost]]*0</f>
        <v>0</v>
      </c>
    </row>
    <row r="66" spans="1:5" ht="20.149999999999999" customHeight="1" x14ac:dyDescent="0.3">
      <c r="A66" s="406"/>
      <c r="B66" s="406"/>
      <c r="C66" s="507"/>
      <c r="D66" s="509">
        <f>Table1122[[#This Row],[Total Cost]]*0</f>
        <v>0</v>
      </c>
    </row>
    <row r="67" spans="1:5" ht="20.149999999999999" customHeight="1" x14ac:dyDescent="0.3">
      <c r="A67" s="406"/>
      <c r="B67" s="406"/>
      <c r="C67" s="507"/>
      <c r="D67" s="509">
        <f>Table1122[[#This Row],[Total Cost]]*0</f>
        <v>0</v>
      </c>
    </row>
    <row r="68" spans="1:5" ht="20.149999999999999" customHeight="1" x14ac:dyDescent="0.3">
      <c r="A68" s="406"/>
      <c r="B68" s="406"/>
      <c r="C68" s="507"/>
      <c r="D68" s="509">
        <f>Table1122[[#This Row],[Total Cost]]*0</f>
        <v>0</v>
      </c>
    </row>
    <row r="69" spans="1:5" ht="20.149999999999999" customHeight="1" x14ac:dyDescent="0.3">
      <c r="A69" s="406"/>
      <c r="B69" s="406"/>
      <c r="C69" s="507"/>
      <c r="D69" s="509">
        <f>Table1122[[#This Row],[Total Cost]]*0</f>
        <v>0</v>
      </c>
    </row>
    <row r="70" spans="1:5" ht="20.149999999999999" customHeight="1" x14ac:dyDescent="0.3">
      <c r="A70" s="406"/>
      <c r="B70" s="406"/>
      <c r="C70" s="507"/>
      <c r="D70" s="509">
        <f>Table1122[[#This Row],[Total Cost]]*0</f>
        <v>0</v>
      </c>
    </row>
    <row r="71" spans="1:5" ht="20.25" customHeight="1" x14ac:dyDescent="0.3">
      <c r="A71" s="174"/>
      <c r="B71" s="174"/>
      <c r="C71" s="177"/>
      <c r="D71" s="194">
        <f>Table1122[[#This Row],[Total Cost]]*0</f>
        <v>0</v>
      </c>
    </row>
    <row r="72" spans="1:5" ht="21.75" customHeight="1" x14ac:dyDescent="0.3">
      <c r="A72" s="174"/>
      <c r="B72" s="174"/>
      <c r="C72" s="177"/>
      <c r="D72" s="194">
        <f>Table1122[[#This Row],[Total Cost]]*0</f>
        <v>0</v>
      </c>
    </row>
    <row r="73" spans="1:5" x14ac:dyDescent="0.3">
      <c r="B73" s="273" t="s">
        <v>48</v>
      </c>
      <c r="C73" s="180">
        <f>SUM(C65:C72)</f>
        <v>0</v>
      </c>
      <c r="D73" s="180">
        <f>SUM(D65:D72)</f>
        <v>0</v>
      </c>
      <c r="E73" s="180"/>
    </row>
    <row r="74" spans="1:5" ht="15.5" x14ac:dyDescent="0.35">
      <c r="A74" s="100" t="s">
        <v>148</v>
      </c>
    </row>
    <row r="75" spans="1:5" ht="28" x14ac:dyDescent="0.3">
      <c r="A75" s="255" t="s">
        <v>257</v>
      </c>
      <c r="B75" s="255" t="s">
        <v>21</v>
      </c>
      <c r="C75" s="255" t="s">
        <v>141</v>
      </c>
      <c r="D75" s="127" t="s">
        <v>330</v>
      </c>
    </row>
    <row r="76" spans="1:5" x14ac:dyDescent="0.3">
      <c r="A76" s="174"/>
      <c r="B76" s="174"/>
      <c r="C76" s="177"/>
      <c r="D76" s="194">
        <f>Table1123[[#This Row],[Total Cost]]*0</f>
        <v>0</v>
      </c>
    </row>
    <row r="77" spans="1:5" ht="20.149999999999999" customHeight="1" x14ac:dyDescent="0.3">
      <c r="A77" s="174"/>
      <c r="B77" s="174"/>
      <c r="C77" s="177"/>
      <c r="D77" s="194">
        <f>Table1123[[#This Row],[Total Cost]]*0</f>
        <v>0</v>
      </c>
    </row>
    <row r="78" spans="1:5" x14ac:dyDescent="0.3">
      <c r="A78" s="174"/>
      <c r="B78" s="174"/>
      <c r="C78" s="177"/>
      <c r="D78" s="194">
        <f>Table1123[[#This Row],[Total Cost]]*0</f>
        <v>0</v>
      </c>
    </row>
    <row r="79" spans="1:5" ht="63" customHeight="1" x14ac:dyDescent="0.3">
      <c r="B79" s="125" t="s">
        <v>48</v>
      </c>
      <c r="C79" s="180">
        <f>SUM(C76:C78)</f>
        <v>0</v>
      </c>
      <c r="D79" s="180">
        <f>SUM(D76:D78)</f>
        <v>0</v>
      </c>
      <c r="E79" s="180"/>
    </row>
    <row r="80" spans="1:5" ht="15.5" x14ac:dyDescent="0.35">
      <c r="A80" s="100" t="s">
        <v>49</v>
      </c>
      <c r="B80" s="181"/>
      <c r="C80" s="182"/>
    </row>
    <row r="81" spans="1:9" ht="20" x14ac:dyDescent="0.4">
      <c r="A81" s="100" t="s">
        <v>150</v>
      </c>
      <c r="B81" s="72"/>
      <c r="C81" s="183"/>
      <c r="D81" s="183"/>
      <c r="E81" s="183"/>
      <c r="F81" s="183"/>
      <c r="G81" s="183"/>
    </row>
    <row r="82" spans="1:9" ht="42" x14ac:dyDescent="0.3">
      <c r="A82" s="255" t="s">
        <v>5</v>
      </c>
      <c r="B82" s="255" t="s">
        <v>16</v>
      </c>
      <c r="C82" s="255" t="s">
        <v>9</v>
      </c>
      <c r="D82" s="127" t="s">
        <v>141</v>
      </c>
      <c r="E82" s="255" t="s">
        <v>6</v>
      </c>
      <c r="F82" s="127" t="s">
        <v>196</v>
      </c>
      <c r="G82" s="127" t="s">
        <v>330</v>
      </c>
    </row>
    <row r="83" spans="1:9" ht="20.149999999999999" customHeight="1" x14ac:dyDescent="0.3">
      <c r="A83" s="174"/>
      <c r="B83" s="184"/>
      <c r="C83" s="177"/>
      <c r="D83" s="177">
        <f>Table15[[#This Row],[Quantity Charged to Program]]*Table15[[#This Row],[Cost per Item]]</f>
        <v>0</v>
      </c>
      <c r="E83" s="185"/>
      <c r="F83" s="177">
        <f>Table15[[#This Row],[Total Cost]]*Table15[[#This Row],[% of Use for Program]]</f>
        <v>0</v>
      </c>
      <c r="G83" s="188">
        <f>Table15[[#This Row],[Direct Cost]]*0</f>
        <v>0</v>
      </c>
      <c r="I83" s="130"/>
    </row>
    <row r="84" spans="1:9" ht="13.5" customHeight="1" x14ac:dyDescent="0.3">
      <c r="A84" s="174"/>
      <c r="B84" s="184"/>
      <c r="C84" s="177"/>
      <c r="D84" s="177">
        <f>Table15[[#This Row],[Quantity Charged to Program]]*Table15[[#This Row],[Cost per Item]]</f>
        <v>0</v>
      </c>
      <c r="E84" s="185"/>
      <c r="F84" s="177">
        <f>Table15[[#This Row],[Total Cost]]*Table15[[#This Row],[% of Use for Program]]</f>
        <v>0</v>
      </c>
      <c r="G84" s="188">
        <f>Table15[[#This Row],[Direct Cost]]*0</f>
        <v>0</v>
      </c>
    </row>
    <row r="85" spans="1:9" x14ac:dyDescent="0.3">
      <c r="A85" s="174"/>
      <c r="B85" s="184"/>
      <c r="C85" s="177"/>
      <c r="D85" s="177">
        <f>Table15[[#This Row],[Quantity Charged to Program]]*Table15[[#This Row],[Cost per Item]]</f>
        <v>0</v>
      </c>
      <c r="E85" s="185"/>
      <c r="F85" s="177">
        <f>Table15[[#This Row],[Total Cost]]*Table15[[#This Row],[% of Use for Program]]</f>
        <v>0</v>
      </c>
      <c r="G85" s="188">
        <f>Table15[[#This Row],[Direct Cost]]*0</f>
        <v>0</v>
      </c>
    </row>
    <row r="86" spans="1:9" ht="38.65" customHeight="1" x14ac:dyDescent="0.3">
      <c r="A86" s="174"/>
      <c r="B86" s="184"/>
      <c r="C86" s="177"/>
      <c r="D86" s="186"/>
      <c r="E86" s="274" t="s">
        <v>48</v>
      </c>
      <c r="F86" s="186">
        <f>SUM(F83:F85)</f>
        <v>0</v>
      </c>
      <c r="G86" s="186">
        <f>SUM(G83:G85)</f>
        <v>0</v>
      </c>
      <c r="H86" s="186"/>
    </row>
    <row r="87" spans="1:9" ht="30" customHeight="1" x14ac:dyDescent="0.35">
      <c r="A87" s="100" t="s">
        <v>151</v>
      </c>
      <c r="B87" s="101"/>
      <c r="C87" s="101"/>
      <c r="D87" s="101"/>
      <c r="E87" s="101"/>
      <c r="F87" s="101"/>
      <c r="G87" s="101"/>
    </row>
    <row r="88" spans="1:9" ht="30" customHeight="1" x14ac:dyDescent="0.3">
      <c r="A88" s="255" t="s">
        <v>5</v>
      </c>
      <c r="B88" s="255" t="s">
        <v>7</v>
      </c>
      <c r="C88" s="255" t="s">
        <v>16</v>
      </c>
      <c r="D88" s="255" t="s">
        <v>9</v>
      </c>
      <c r="E88" s="127" t="s">
        <v>210</v>
      </c>
      <c r="F88" s="255" t="s">
        <v>6</v>
      </c>
      <c r="G88" s="127" t="s">
        <v>196</v>
      </c>
      <c r="H88" s="373" t="s">
        <v>330</v>
      </c>
    </row>
    <row r="89" spans="1:9" ht="30" customHeight="1" x14ac:dyDescent="0.3">
      <c r="A89" s="174"/>
      <c r="B89" s="174"/>
      <c r="C89" s="184"/>
      <c r="D89" s="177"/>
      <c r="E89" s="188">
        <f>C89*D89</f>
        <v>0</v>
      </c>
      <c r="F89" s="187"/>
      <c r="G89" s="188">
        <f>E89*F89</f>
        <v>0</v>
      </c>
      <c r="H89" s="194">
        <f>Table14[[#This Row],[Direct Cost]]*0</f>
        <v>0</v>
      </c>
    </row>
    <row r="90" spans="1:9" ht="30" customHeight="1" x14ac:dyDescent="0.3">
      <c r="A90" s="174"/>
      <c r="B90" s="174"/>
      <c r="C90" s="184"/>
      <c r="D90" s="177"/>
      <c r="E90" s="188">
        <f>C90*D90</f>
        <v>0</v>
      </c>
      <c r="F90" s="187"/>
      <c r="G90" s="188">
        <f>E90*F90</f>
        <v>0</v>
      </c>
      <c r="H90" s="194">
        <f>Table14[[#This Row],[Direct Cost]]*0</f>
        <v>0</v>
      </c>
    </row>
    <row r="91" spans="1:9" ht="30" customHeight="1" x14ac:dyDescent="0.3">
      <c r="A91" s="174"/>
      <c r="B91" s="174"/>
      <c r="C91" s="184"/>
      <c r="D91" s="177"/>
      <c r="E91" s="188">
        <f>C91*D91</f>
        <v>0</v>
      </c>
      <c r="F91" s="187"/>
      <c r="G91" s="188">
        <f>E91*F91</f>
        <v>0</v>
      </c>
      <c r="H91" s="194">
        <f>Table14[[#This Row],[Direct Cost]]*0</f>
        <v>0</v>
      </c>
    </row>
    <row r="92" spans="1:9" ht="45" customHeight="1" x14ac:dyDescent="0.3">
      <c r="A92" s="86"/>
      <c r="B92" s="86"/>
      <c r="C92" s="86"/>
      <c r="D92" s="86"/>
      <c r="E92" s="86"/>
      <c r="F92" s="274" t="s">
        <v>48</v>
      </c>
      <c r="G92" s="130">
        <f>SUM(G89:G91)</f>
        <v>0</v>
      </c>
      <c r="H92" s="130">
        <f>SUM(H89:H91)</f>
        <v>0</v>
      </c>
    </row>
    <row r="93" spans="1:9" x14ac:dyDescent="0.3">
      <c r="A93" s="86"/>
      <c r="B93" s="86"/>
      <c r="C93" s="86"/>
      <c r="D93" s="86"/>
      <c r="E93" s="86"/>
      <c r="F93" s="274"/>
      <c r="G93" s="130"/>
    </row>
    <row r="94" spans="1:9" x14ac:dyDescent="0.3">
      <c r="A94" s="283" t="s">
        <v>270</v>
      </c>
      <c r="B94" s="266"/>
      <c r="C94" s="266"/>
      <c r="D94" s="266"/>
      <c r="E94" s="266"/>
      <c r="F94" s="266"/>
      <c r="G94" s="267"/>
    </row>
    <row r="95" spans="1:9" x14ac:dyDescent="0.3">
      <c r="A95" s="297" t="s">
        <v>142</v>
      </c>
      <c r="B95" s="481"/>
      <c r="C95" s="481"/>
      <c r="D95" s="481"/>
      <c r="E95" s="481"/>
      <c r="F95" s="481"/>
      <c r="G95" s="481"/>
    </row>
    <row r="96" spans="1:9" x14ac:dyDescent="0.3">
      <c r="A96" s="298" t="s">
        <v>143</v>
      </c>
      <c r="B96" s="481"/>
      <c r="C96" s="481"/>
      <c r="D96" s="481"/>
      <c r="E96" s="481"/>
      <c r="F96" s="481"/>
      <c r="G96" s="481"/>
    </row>
    <row r="97" spans="1:7" ht="28" x14ac:dyDescent="0.3">
      <c r="A97" s="298" t="s">
        <v>144</v>
      </c>
      <c r="B97" s="481"/>
      <c r="C97" s="481"/>
      <c r="D97" s="481"/>
      <c r="E97" s="481"/>
      <c r="F97" s="481"/>
      <c r="G97" s="481"/>
    </row>
    <row r="98" spans="1:7" x14ac:dyDescent="0.3">
      <c r="A98" s="297" t="s">
        <v>147</v>
      </c>
      <c r="B98" s="481"/>
      <c r="C98" s="481"/>
      <c r="D98" s="481"/>
      <c r="E98" s="481"/>
      <c r="F98" s="481"/>
      <c r="G98" s="481"/>
    </row>
    <row r="99" spans="1:7" x14ac:dyDescent="0.3">
      <c r="A99" s="297" t="s">
        <v>148</v>
      </c>
      <c r="B99" s="481"/>
      <c r="C99" s="481"/>
      <c r="D99" s="481"/>
      <c r="E99" s="481"/>
      <c r="F99" s="481"/>
      <c r="G99" s="481"/>
    </row>
    <row r="100" spans="1:7" x14ac:dyDescent="0.3">
      <c r="A100" s="297" t="s">
        <v>150</v>
      </c>
      <c r="B100" s="481"/>
      <c r="C100" s="481"/>
      <c r="D100" s="481"/>
      <c r="E100" s="481"/>
      <c r="F100" s="481"/>
      <c r="G100" s="481"/>
    </row>
    <row r="101" spans="1:7" ht="28" x14ac:dyDescent="0.3">
      <c r="A101" s="297" t="s">
        <v>151</v>
      </c>
      <c r="B101" s="481"/>
      <c r="C101" s="481"/>
      <c r="D101" s="481"/>
      <c r="E101" s="481"/>
      <c r="F101" s="481"/>
      <c r="G101" s="481"/>
    </row>
  </sheetData>
  <sheetProtection algorithmName="SHA-512" hashValue="lOC/5RCBwNUwVxD9n8fp8VUX3YwgTA87SpINns00Mga604UPfgHzM1ieuI1S2ESy+KCJnNO9lQErp0jLfWeSvg==" saltValue="WGinptFPzoLP2fK6rfld7Q==" spinCount="100000" sheet="1" objects="1" scenarios="1" formatColumns="0" formatRows="0" insertRows="0"/>
  <mergeCells count="7">
    <mergeCell ref="B101:G101"/>
    <mergeCell ref="B95:G95"/>
    <mergeCell ref="B96:G96"/>
    <mergeCell ref="B97:G97"/>
    <mergeCell ref="B98:G98"/>
    <mergeCell ref="B99:G99"/>
    <mergeCell ref="B100:G100"/>
  </mergeCells>
  <phoneticPr fontId="16" type="noConversion"/>
  <dataValidations count="1">
    <dataValidation type="list" allowBlank="1" showInputMessage="1" showErrorMessage="1" sqref="B7:B27" xr:uid="{00000000-0002-0000-0C00-000000000000}">
      <formula1>"Subcontract, Subaward"</formula1>
    </dataValidation>
  </dataValidations>
  <printOptions horizontalCentered="1"/>
  <pageMargins left="0.25" right="0.25" top="0.5" bottom="0.5" header="0.25" footer="0.25"/>
  <pageSetup scale="73" fitToHeight="0" orientation="portrait" r:id="rId1"/>
  <headerFooter alignWithMargins="0">
    <oddFooter>&amp;L&amp;9&amp;A&amp;R&amp;P</oddFooter>
  </headerFooter>
  <drawing r:id="rId2"/>
  <legacyDrawing r:id="rId3"/>
  <tableParts count="7">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59999389629810485"/>
    <pageSetUpPr fitToPage="1"/>
  </sheetPr>
  <dimension ref="A1:Q150"/>
  <sheetViews>
    <sheetView showGridLines="0" topLeftCell="B87" zoomScaleNormal="100" workbookViewId="0">
      <selection activeCell="F6" sqref="F6"/>
    </sheetView>
  </sheetViews>
  <sheetFormatPr defaultColWidth="9" defaultRowHeight="14" x14ac:dyDescent="0.3"/>
  <cols>
    <col min="1" max="1" width="24.25" style="2" customWidth="1"/>
    <col min="2" max="2" width="12.33203125" style="2" customWidth="1"/>
    <col min="3" max="3" width="13.08203125" style="2" customWidth="1"/>
    <col min="4" max="4" width="11.33203125" style="2" customWidth="1"/>
    <col min="5" max="5" width="16.25" style="2" customWidth="1"/>
    <col min="6" max="6" width="10" style="2" customWidth="1"/>
    <col min="7" max="7" width="14" style="2" customWidth="1"/>
    <col min="8" max="8" width="10.83203125" style="2" customWidth="1"/>
    <col min="9" max="9" width="14.75" style="2" customWidth="1"/>
    <col min="10" max="10" width="11.5" style="2" customWidth="1"/>
    <col min="11" max="11" width="10.58203125" style="2" customWidth="1"/>
    <col min="12" max="12" width="10.83203125" style="2" bestFit="1" customWidth="1"/>
    <col min="13" max="13" width="10.83203125" style="2" customWidth="1"/>
    <col min="14" max="14" width="9.25" style="2" customWidth="1"/>
    <col min="15" max="15" width="9" style="2"/>
    <col min="16" max="16" width="10.58203125" style="2" customWidth="1"/>
    <col min="17" max="17" width="14.58203125" style="2" customWidth="1"/>
    <col min="18" max="16384" width="9" style="2"/>
  </cols>
  <sheetData>
    <row r="1" spans="1:17" ht="24.75" customHeight="1" x14ac:dyDescent="0.3">
      <c r="A1" s="99" t="s">
        <v>278</v>
      </c>
      <c r="B1" s="99" t="s">
        <v>275</v>
      </c>
      <c r="E1" s="99" t="s">
        <v>276</v>
      </c>
      <c r="F1" s="113"/>
    </row>
    <row r="2" spans="1:17" ht="30.75" customHeight="1" x14ac:dyDescent="0.3">
      <c r="A2" s="99">
        <f>'Cover Sheet'!B5</f>
        <v>0</v>
      </c>
      <c r="B2" s="99">
        <f>'Cover Sheet'!B6</f>
        <v>0</v>
      </c>
      <c r="E2" s="109">
        <f>'Cover Sheet'!B8</f>
        <v>45931</v>
      </c>
      <c r="F2" s="114">
        <f>'Cover Sheet'!D8</f>
        <v>46295</v>
      </c>
    </row>
    <row r="3" spans="1:17" ht="27" customHeight="1" x14ac:dyDescent="0.3">
      <c r="A3" s="98" t="s">
        <v>191</v>
      </c>
      <c r="B3" s="80"/>
      <c r="C3" s="80"/>
      <c r="D3" s="81"/>
      <c r="E3" s="81"/>
      <c r="K3" s="84" t="s">
        <v>331</v>
      </c>
    </row>
    <row r="4" spans="1:17" ht="26.25" customHeight="1" x14ac:dyDescent="0.35">
      <c r="A4" s="96" t="s">
        <v>179</v>
      </c>
      <c r="J4" s="198" t="s">
        <v>161</v>
      </c>
      <c r="N4" s="498">
        <f>Table16[[#Totals],[Total Direct Salary]]</f>
        <v>0</v>
      </c>
      <c r="O4" s="498"/>
    </row>
    <row r="5" spans="1:17" ht="31.5" customHeight="1" thickBot="1" x14ac:dyDescent="0.35">
      <c r="A5" s="132" t="s">
        <v>78</v>
      </c>
      <c r="B5" s="258" t="s">
        <v>245</v>
      </c>
      <c r="C5" s="132" t="s">
        <v>159</v>
      </c>
      <c r="E5" s="222" t="s">
        <v>78</v>
      </c>
      <c r="F5" s="259" t="s">
        <v>245</v>
      </c>
      <c r="J5" s="296" t="s">
        <v>264</v>
      </c>
      <c r="N5" s="499">
        <f>Table16[[#Totals],[Total Benefit Amount]]</f>
        <v>0</v>
      </c>
      <c r="O5" s="499"/>
    </row>
    <row r="6" spans="1:17" ht="18.75" customHeight="1" x14ac:dyDescent="0.3">
      <c r="A6" s="69" t="s">
        <v>160</v>
      </c>
      <c r="B6" s="170"/>
      <c r="C6" s="133">
        <f>B6*Table16[[#Totals],[Total Direct Salary]]</f>
        <v>0</v>
      </c>
      <c r="E6" s="223" t="s">
        <v>262</v>
      </c>
      <c r="F6" s="225"/>
      <c r="J6" s="296" t="s">
        <v>280</v>
      </c>
      <c r="N6" s="500">
        <f>SUM(Table12[[#This Row],[Total PR Cost]],C7)</f>
        <v>0</v>
      </c>
      <c r="O6" s="500"/>
    </row>
    <row r="7" spans="1:17" ht="21" customHeight="1" x14ac:dyDescent="0.35">
      <c r="A7" s="69" t="s">
        <v>157</v>
      </c>
      <c r="B7" s="170"/>
      <c r="C7" s="133">
        <f>B7*Table16[[#Totals],[Total Direct Salary]]</f>
        <v>0</v>
      </c>
      <c r="E7" s="224" t="s">
        <v>263</v>
      </c>
      <c r="F7" s="226"/>
      <c r="I7" s="78"/>
      <c r="J7" s="78"/>
      <c r="M7" s="203" t="s">
        <v>108</v>
      </c>
      <c r="N7" s="501">
        <f>SUM(N4:N6)</f>
        <v>0</v>
      </c>
      <c r="O7" s="501"/>
    </row>
    <row r="8" spans="1:17" ht="19.5" customHeight="1" x14ac:dyDescent="0.3">
      <c r="A8" s="69"/>
      <c r="B8" s="115"/>
      <c r="C8" s="133"/>
      <c r="N8" s="83"/>
      <c r="O8" s="83"/>
      <c r="P8" s="82"/>
    </row>
    <row r="9" spans="1:17" ht="22.5" customHeight="1" thickBot="1" x14ac:dyDescent="0.4">
      <c r="A9" s="100" t="s">
        <v>156</v>
      </c>
      <c r="B9" s="78"/>
      <c r="C9" s="78"/>
      <c r="D9" s="78"/>
      <c r="E9" s="78"/>
      <c r="F9" s="78"/>
      <c r="L9" s="69"/>
      <c r="M9" s="69"/>
      <c r="N9" s="69"/>
      <c r="O9" s="69"/>
      <c r="P9" s="82"/>
    </row>
    <row r="10" spans="1:17" ht="22.5" customHeight="1" thickBot="1" x14ac:dyDescent="0.4">
      <c r="A10" s="495" t="s">
        <v>259</v>
      </c>
      <c r="B10" s="496"/>
      <c r="C10" s="497"/>
      <c r="D10" s="496" t="s">
        <v>258</v>
      </c>
      <c r="E10" s="496"/>
      <c r="F10" s="496"/>
      <c r="G10" s="497"/>
      <c r="H10" s="495" t="s">
        <v>260</v>
      </c>
      <c r="I10" s="496"/>
      <c r="J10" s="496"/>
      <c r="K10" s="496"/>
      <c r="L10" s="496"/>
      <c r="M10" s="496"/>
      <c r="N10" s="496"/>
      <c r="O10" s="496"/>
      <c r="P10" s="497"/>
      <c r="Q10" s="229"/>
    </row>
    <row r="11" spans="1:17" ht="63" customHeight="1" x14ac:dyDescent="0.3">
      <c r="A11" s="260" t="s">
        <v>197</v>
      </c>
      <c r="B11" s="261" t="s">
        <v>221</v>
      </c>
      <c r="C11" s="262" t="s">
        <v>152</v>
      </c>
      <c r="D11" s="261" t="s">
        <v>244</v>
      </c>
      <c r="E11" s="261" t="s">
        <v>222</v>
      </c>
      <c r="F11" s="261" t="s">
        <v>154</v>
      </c>
      <c r="G11" s="228" t="s">
        <v>158</v>
      </c>
      <c r="H11" s="260" t="s">
        <v>22</v>
      </c>
      <c r="I11" s="261" t="s">
        <v>41</v>
      </c>
      <c r="J11" s="261" t="s">
        <v>23</v>
      </c>
      <c r="K11" s="261" t="s">
        <v>24</v>
      </c>
      <c r="L11" s="261" t="s">
        <v>25</v>
      </c>
      <c r="M11" s="261" t="s">
        <v>26</v>
      </c>
      <c r="N11" s="261" t="s">
        <v>27</v>
      </c>
      <c r="O11" s="261" t="s">
        <v>28</v>
      </c>
      <c r="P11" s="326" t="s">
        <v>155</v>
      </c>
      <c r="Q11" s="231" t="s">
        <v>261</v>
      </c>
    </row>
    <row r="12" spans="1:17" ht="15" customHeight="1" x14ac:dyDescent="0.3">
      <c r="A12" s="293" t="s">
        <v>340</v>
      </c>
      <c r="B12" s="303"/>
      <c r="C12" s="219"/>
      <c r="D12" s="302"/>
      <c r="E12" s="236"/>
      <c r="F12" s="237"/>
      <c r="G12" s="221">
        <f>E12*F12</f>
        <v>0</v>
      </c>
      <c r="H12" s="227"/>
      <c r="I12" s="242"/>
      <c r="J12" s="242"/>
      <c r="K12" s="242"/>
      <c r="L12" s="242"/>
      <c r="M12" s="242"/>
      <c r="N12" s="242"/>
      <c r="O12" s="242"/>
      <c r="P12" s="128">
        <f>SUM(Table16[[#This Row],[Retirement Expense]:[Long Term Disability]])</f>
        <v>0</v>
      </c>
      <c r="Q12" s="232">
        <f>Table16[[#This Row],[Total Direct Salary]]+Table16[[#This Row],[Unemployment Insurance]]+Table16[[#This Row],[Total Benefit Amount]]</f>
        <v>0</v>
      </c>
    </row>
    <row r="13" spans="1:17" ht="15" customHeight="1" x14ac:dyDescent="0.3">
      <c r="A13" s="293" t="s">
        <v>341</v>
      </c>
      <c r="B13" s="134"/>
      <c r="C13" s="219"/>
      <c r="D13" s="302"/>
      <c r="E13" s="238"/>
      <c r="F13" s="239"/>
      <c r="G13" s="221">
        <f>E13*F13</f>
        <v>0</v>
      </c>
      <c r="H13" s="227"/>
      <c r="I13" s="242"/>
      <c r="J13" s="242"/>
      <c r="K13" s="242"/>
      <c r="L13" s="242"/>
      <c r="M13" s="242"/>
      <c r="N13" s="242"/>
      <c r="O13" s="242"/>
      <c r="P13" s="128">
        <f>SUM(Table16[[#This Row],[Retirement Expense]:[Long Term Disability]])</f>
        <v>0</v>
      </c>
      <c r="Q13" s="232">
        <f>Table16[[#This Row],[Total Direct Salary]]+Table16[[#This Row],[Unemployment Insurance]]+Table16[[#This Row],[Total Benefit Amount]]</f>
        <v>0</v>
      </c>
    </row>
    <row r="14" spans="1:17" ht="15" customHeight="1" x14ac:dyDescent="0.3">
      <c r="A14" s="293" t="s">
        <v>342</v>
      </c>
      <c r="B14" s="134"/>
      <c r="C14" s="219"/>
      <c r="D14" s="302"/>
      <c r="E14" s="238"/>
      <c r="F14" s="239"/>
      <c r="G14" s="221">
        <f>E14*F14</f>
        <v>0</v>
      </c>
      <c r="H14" s="227"/>
      <c r="I14" s="242"/>
      <c r="J14" s="242"/>
      <c r="K14" s="242"/>
      <c r="L14" s="242"/>
      <c r="M14" s="242"/>
      <c r="N14" s="242"/>
      <c r="O14" s="242"/>
      <c r="P14" s="128">
        <f>SUM(Table16[[#This Row],[Retirement Expense]:[Long Term Disability]])</f>
        <v>0</v>
      </c>
      <c r="Q14" s="232">
        <f>Table16[[#This Row],[Total Direct Salary]]+Table16[[#This Row],[Unemployment Insurance]]+Table16[[#This Row],[Total Benefit Amount]]</f>
        <v>0</v>
      </c>
    </row>
    <row r="15" spans="1:17" ht="15" customHeight="1" x14ac:dyDescent="0.3">
      <c r="A15" s="293" t="s">
        <v>343</v>
      </c>
      <c r="B15" s="134"/>
      <c r="C15" s="220"/>
      <c r="D15" s="302"/>
      <c r="E15" s="238"/>
      <c r="F15" s="239"/>
      <c r="G15" s="221">
        <f>E15*F15</f>
        <v>0</v>
      </c>
      <c r="H15" s="227"/>
      <c r="I15" s="242"/>
      <c r="J15" s="242"/>
      <c r="K15" s="242"/>
      <c r="L15" s="242"/>
      <c r="M15" s="242"/>
      <c r="N15" s="242"/>
      <c r="O15" s="242"/>
      <c r="P15" s="128">
        <f>SUM(Table16[[#This Row],[Retirement Expense]:[Long Term Disability]])</f>
        <v>0</v>
      </c>
      <c r="Q15" s="232">
        <f>Table16[[#This Row],[Total Direct Salary]]+Table16[[#This Row],[Unemployment Insurance]]+Table16[[#This Row],[Total Benefit Amount]]</f>
        <v>0</v>
      </c>
    </row>
    <row r="16" spans="1:17" ht="15" customHeight="1" x14ac:dyDescent="0.3">
      <c r="A16" s="293" t="s">
        <v>344</v>
      </c>
      <c r="B16" s="134"/>
      <c r="C16" s="220"/>
      <c r="D16" s="302"/>
      <c r="E16" s="238"/>
      <c r="F16" s="239"/>
      <c r="G16" s="221">
        <f>E16*F16</f>
        <v>0</v>
      </c>
      <c r="H16" s="227"/>
      <c r="I16" s="242"/>
      <c r="J16" s="242"/>
      <c r="K16" s="242"/>
      <c r="L16" s="242"/>
      <c r="M16" s="242"/>
      <c r="N16" s="242"/>
      <c r="O16" s="242"/>
      <c r="P16" s="128">
        <f>SUM(Table16[[#This Row],[Retirement Expense]:[Long Term Disability]])</f>
        <v>0</v>
      </c>
      <c r="Q16" s="232">
        <f>Table16[[#This Row],[Total Direct Salary]]+Table16[[#This Row],[Unemployment Insurance]]+Table16[[#This Row],[Total Benefit Amount]]</f>
        <v>0</v>
      </c>
    </row>
    <row r="17" spans="1:17" ht="15" customHeight="1" x14ac:dyDescent="0.3">
      <c r="A17" s="293" t="s">
        <v>345</v>
      </c>
      <c r="B17" s="134"/>
      <c r="C17" s="220"/>
      <c r="D17" s="302"/>
      <c r="E17" s="238"/>
      <c r="F17" s="239"/>
      <c r="G17" s="221">
        <f t="shared" ref="G17:G43" si="0">E17*F17</f>
        <v>0</v>
      </c>
      <c r="H17" s="227"/>
      <c r="I17" s="238"/>
      <c r="J17" s="244"/>
      <c r="K17" s="244"/>
      <c r="L17" s="244"/>
      <c r="M17" s="244"/>
      <c r="N17" s="244"/>
      <c r="O17" s="244"/>
      <c r="P17" s="128">
        <f>SUM(Table16[[#This Row],[Retirement Expense]:[Long Term Disability]])</f>
        <v>0</v>
      </c>
      <c r="Q17" s="232">
        <f>Table16[[#This Row],[Total Direct Salary]]+Table16[[#This Row],[Unemployment Insurance]]+Table16[[#This Row],[Total Benefit Amount]]</f>
        <v>0</v>
      </c>
    </row>
    <row r="18" spans="1:17" ht="15" customHeight="1" x14ac:dyDescent="0.3">
      <c r="A18" s="293" t="s">
        <v>346</v>
      </c>
      <c r="B18" s="134"/>
      <c r="C18" s="220"/>
      <c r="D18" s="302"/>
      <c r="E18" s="238"/>
      <c r="F18" s="239"/>
      <c r="G18" s="221">
        <f t="shared" si="0"/>
        <v>0</v>
      </c>
      <c r="H18" s="227"/>
      <c r="I18" s="238"/>
      <c r="J18" s="244"/>
      <c r="K18" s="244"/>
      <c r="L18" s="244"/>
      <c r="M18" s="244"/>
      <c r="N18" s="244"/>
      <c r="O18" s="244"/>
      <c r="P18" s="128">
        <f>SUM(Table16[[#This Row],[Retirement Expense]:[Long Term Disability]])</f>
        <v>0</v>
      </c>
      <c r="Q18" s="232">
        <f>Table16[[#This Row],[Total Direct Salary]]+Table16[[#This Row],[Unemployment Insurance]]+Table16[[#This Row],[Total Benefit Amount]]</f>
        <v>0</v>
      </c>
    </row>
    <row r="19" spans="1:17" ht="15" customHeight="1" x14ac:dyDescent="0.3">
      <c r="A19" s="293" t="s">
        <v>347</v>
      </c>
      <c r="B19" s="134"/>
      <c r="C19" s="220"/>
      <c r="D19" s="302"/>
      <c r="E19" s="238"/>
      <c r="F19" s="239"/>
      <c r="G19" s="221">
        <f t="shared" si="0"/>
        <v>0</v>
      </c>
      <c r="H19" s="227"/>
      <c r="I19" s="238"/>
      <c r="J19" s="244"/>
      <c r="K19" s="244"/>
      <c r="L19" s="244"/>
      <c r="M19" s="244"/>
      <c r="N19" s="244"/>
      <c r="O19" s="244"/>
      <c r="P19" s="128">
        <f>SUM(Table16[[#This Row],[Retirement Expense]:[Long Term Disability]])</f>
        <v>0</v>
      </c>
      <c r="Q19" s="232">
        <f>Table16[[#This Row],[Total Direct Salary]]+Table16[[#This Row],[Unemployment Insurance]]+Table16[[#This Row],[Total Benefit Amount]]</f>
        <v>0</v>
      </c>
    </row>
    <row r="20" spans="1:17" ht="15" customHeight="1" x14ac:dyDescent="0.3">
      <c r="A20" s="293"/>
      <c r="B20" s="134"/>
      <c r="C20" s="220"/>
      <c r="D20" s="302"/>
      <c r="E20" s="238"/>
      <c r="F20" s="239"/>
      <c r="G20" s="221">
        <f t="shared" si="0"/>
        <v>0</v>
      </c>
      <c r="H20" s="227"/>
      <c r="I20" s="238"/>
      <c r="J20" s="244"/>
      <c r="K20" s="244"/>
      <c r="L20" s="244"/>
      <c r="M20" s="244"/>
      <c r="N20" s="244"/>
      <c r="O20" s="244"/>
      <c r="P20" s="128">
        <f>SUM(Table16[[#This Row],[Retirement Expense]:[Long Term Disability]])</f>
        <v>0</v>
      </c>
      <c r="Q20" s="232">
        <f>Table16[[#This Row],[Total Direct Salary]]+Table16[[#This Row],[Unemployment Insurance]]+Table16[[#This Row],[Total Benefit Amount]]</f>
        <v>0</v>
      </c>
    </row>
    <row r="21" spans="1:17" ht="15" customHeight="1" x14ac:dyDescent="0.3">
      <c r="A21" s="293"/>
      <c r="B21" s="134"/>
      <c r="C21" s="220"/>
      <c r="D21" s="302"/>
      <c r="E21" s="238"/>
      <c r="F21" s="239"/>
      <c r="G21" s="221">
        <f t="shared" si="0"/>
        <v>0</v>
      </c>
      <c r="H21" s="227"/>
      <c r="I21" s="238"/>
      <c r="J21" s="244"/>
      <c r="K21" s="244"/>
      <c r="L21" s="244"/>
      <c r="M21" s="244"/>
      <c r="N21" s="244"/>
      <c r="O21" s="244"/>
      <c r="P21" s="128">
        <f>SUM(Table16[[#This Row],[Retirement Expense]:[Long Term Disability]])</f>
        <v>0</v>
      </c>
      <c r="Q21" s="232">
        <f>Table16[[#This Row],[Total Direct Salary]]+Table16[[#This Row],[Unemployment Insurance]]+Table16[[#This Row],[Total Benefit Amount]]</f>
        <v>0</v>
      </c>
    </row>
    <row r="22" spans="1:17" ht="15" customHeight="1" x14ac:dyDescent="0.3">
      <c r="A22" s="293"/>
      <c r="B22" s="134"/>
      <c r="C22" s="220"/>
      <c r="D22" s="302"/>
      <c r="E22" s="238"/>
      <c r="F22" s="239"/>
      <c r="G22" s="221">
        <f t="shared" si="0"/>
        <v>0</v>
      </c>
      <c r="H22" s="227"/>
      <c r="I22" s="238"/>
      <c r="J22" s="244"/>
      <c r="K22" s="244"/>
      <c r="L22" s="244"/>
      <c r="M22" s="244"/>
      <c r="N22" s="244"/>
      <c r="O22" s="244"/>
      <c r="P22" s="128">
        <f>SUM(Table16[[#This Row],[Retirement Expense]:[Long Term Disability]])</f>
        <v>0</v>
      </c>
      <c r="Q22" s="232">
        <f>Table16[[#This Row],[Total Direct Salary]]+Table16[[#This Row],[Unemployment Insurance]]+Table16[[#This Row],[Total Benefit Amount]]</f>
        <v>0</v>
      </c>
    </row>
    <row r="23" spans="1:17" ht="15" customHeight="1" x14ac:dyDescent="0.3">
      <c r="A23" s="293"/>
      <c r="B23" s="134"/>
      <c r="C23" s="220"/>
      <c r="D23" s="302"/>
      <c r="E23" s="240"/>
      <c r="F23" s="241"/>
      <c r="G23" s="221">
        <f t="shared" si="0"/>
        <v>0</v>
      </c>
      <c r="H23" s="227"/>
      <c r="I23" s="238"/>
      <c r="J23" s="244"/>
      <c r="K23" s="244"/>
      <c r="L23" s="244"/>
      <c r="M23" s="244"/>
      <c r="N23" s="244"/>
      <c r="O23" s="244"/>
      <c r="P23" s="128">
        <f>SUM(Table16[[#This Row],[Retirement Expense]:[Long Term Disability]])</f>
        <v>0</v>
      </c>
      <c r="Q23" s="232">
        <f>Table16[[#This Row],[Total Direct Salary]]+Table16[[#This Row],[Unemployment Insurance]]+Table16[[#This Row],[Total Benefit Amount]]</f>
        <v>0</v>
      </c>
    </row>
    <row r="24" spans="1:17" ht="15" customHeight="1" x14ac:dyDescent="0.3">
      <c r="A24" s="293"/>
      <c r="B24" s="134"/>
      <c r="C24" s="220"/>
      <c r="D24" s="302"/>
      <c r="E24" s="240"/>
      <c r="F24" s="241"/>
      <c r="G24" s="221">
        <f t="shared" si="0"/>
        <v>0</v>
      </c>
      <c r="H24" s="227"/>
      <c r="I24" s="238"/>
      <c r="J24" s="244"/>
      <c r="K24" s="244"/>
      <c r="L24" s="244"/>
      <c r="M24" s="244"/>
      <c r="N24" s="244"/>
      <c r="O24" s="244"/>
      <c r="P24" s="128">
        <f>SUM(Table16[[#This Row],[Retirement Expense]:[Long Term Disability]])</f>
        <v>0</v>
      </c>
      <c r="Q24" s="232">
        <f>Table16[[#This Row],[Total Direct Salary]]+Table16[[#This Row],[Unemployment Insurance]]+Table16[[#This Row],[Total Benefit Amount]]</f>
        <v>0</v>
      </c>
    </row>
    <row r="25" spans="1:17" ht="15" customHeight="1" x14ac:dyDescent="0.3">
      <c r="A25" s="293"/>
      <c r="B25" s="134"/>
      <c r="C25" s="220"/>
      <c r="D25" s="302"/>
      <c r="E25" s="240"/>
      <c r="F25" s="241"/>
      <c r="G25" s="221">
        <f t="shared" si="0"/>
        <v>0</v>
      </c>
      <c r="H25" s="227"/>
      <c r="I25" s="238"/>
      <c r="J25" s="244"/>
      <c r="K25" s="244"/>
      <c r="L25" s="244"/>
      <c r="M25" s="244"/>
      <c r="N25" s="244"/>
      <c r="O25" s="244"/>
      <c r="P25" s="128">
        <f>SUM(Table16[[#This Row],[Retirement Expense]:[Long Term Disability]])</f>
        <v>0</v>
      </c>
      <c r="Q25" s="232">
        <f>Table16[[#This Row],[Total Direct Salary]]+Table16[[#This Row],[Unemployment Insurance]]+Table16[[#This Row],[Total Benefit Amount]]</f>
        <v>0</v>
      </c>
    </row>
    <row r="26" spans="1:17" ht="15" customHeight="1" x14ac:dyDescent="0.3">
      <c r="A26" s="293"/>
      <c r="B26" s="134"/>
      <c r="C26" s="220"/>
      <c r="D26" s="302"/>
      <c r="E26" s="240"/>
      <c r="F26" s="241"/>
      <c r="G26" s="221">
        <f t="shared" si="0"/>
        <v>0</v>
      </c>
      <c r="H26" s="227"/>
      <c r="I26" s="238"/>
      <c r="J26" s="244"/>
      <c r="K26" s="244"/>
      <c r="L26" s="244"/>
      <c r="M26" s="244"/>
      <c r="N26" s="244"/>
      <c r="O26" s="244"/>
      <c r="P26" s="128">
        <f>SUM(Table16[[#This Row],[Retirement Expense]:[Long Term Disability]])</f>
        <v>0</v>
      </c>
      <c r="Q26" s="232">
        <f>Table16[[#This Row],[Total Direct Salary]]+Table16[[#This Row],[Unemployment Insurance]]+Table16[[#This Row],[Total Benefit Amount]]</f>
        <v>0</v>
      </c>
    </row>
    <row r="27" spans="1:17" ht="15" customHeight="1" x14ac:dyDescent="0.3">
      <c r="A27" s="293"/>
      <c r="B27" s="134"/>
      <c r="C27" s="220"/>
      <c r="D27" s="302"/>
      <c r="E27" s="240"/>
      <c r="F27" s="241"/>
      <c r="G27" s="221">
        <f t="shared" si="0"/>
        <v>0</v>
      </c>
      <c r="H27" s="227"/>
      <c r="I27" s="238"/>
      <c r="J27" s="244"/>
      <c r="K27" s="244"/>
      <c r="L27" s="244"/>
      <c r="M27" s="244"/>
      <c r="N27" s="244"/>
      <c r="O27" s="244"/>
      <c r="P27" s="128">
        <f>SUM(Table16[[#This Row],[Retirement Expense]:[Long Term Disability]])</f>
        <v>0</v>
      </c>
      <c r="Q27" s="232">
        <f>Table16[[#This Row],[Total Direct Salary]]+Table16[[#This Row],[Unemployment Insurance]]+Table16[[#This Row],[Total Benefit Amount]]</f>
        <v>0</v>
      </c>
    </row>
    <row r="28" spans="1:17" ht="15" customHeight="1" x14ac:dyDescent="0.3">
      <c r="A28" s="293"/>
      <c r="B28" s="134"/>
      <c r="C28" s="220"/>
      <c r="D28" s="134"/>
      <c r="E28" s="238"/>
      <c r="F28" s="239"/>
      <c r="G28" s="221">
        <f t="shared" si="0"/>
        <v>0</v>
      </c>
      <c r="H28" s="227"/>
      <c r="I28" s="238"/>
      <c r="J28" s="242"/>
      <c r="K28" s="242"/>
      <c r="L28" s="242"/>
      <c r="M28" s="242"/>
      <c r="N28" s="242"/>
      <c r="O28" s="242"/>
      <c r="P28" s="128">
        <f>SUM(Table16[[#This Row],[Retirement Expense]:[Long Term Disability]])</f>
        <v>0</v>
      </c>
      <c r="Q28" s="232">
        <f>Table16[[#This Row],[Total Direct Salary]]+Table16[[#This Row],[Unemployment Insurance]]+Table16[[#This Row],[Total Benefit Amount]]</f>
        <v>0</v>
      </c>
    </row>
    <row r="29" spans="1:17" ht="15" customHeight="1" x14ac:dyDescent="0.3">
      <c r="A29" s="293"/>
      <c r="B29" s="134"/>
      <c r="C29" s="220"/>
      <c r="D29" s="134"/>
      <c r="E29" s="238"/>
      <c r="F29" s="239"/>
      <c r="G29" s="221">
        <f t="shared" si="0"/>
        <v>0</v>
      </c>
      <c r="H29" s="227"/>
      <c r="I29" s="238"/>
      <c r="J29" s="242"/>
      <c r="K29" s="242"/>
      <c r="L29" s="242"/>
      <c r="M29" s="242"/>
      <c r="N29" s="242"/>
      <c r="O29" s="242"/>
      <c r="P29" s="128">
        <f>SUM(Table16[[#This Row],[Retirement Expense]:[Long Term Disability]])</f>
        <v>0</v>
      </c>
      <c r="Q29" s="232">
        <f>Table16[[#This Row],[Total Direct Salary]]+Table16[[#This Row],[Unemployment Insurance]]+Table16[[#This Row],[Total Benefit Amount]]</f>
        <v>0</v>
      </c>
    </row>
    <row r="30" spans="1:17" ht="15" customHeight="1" x14ac:dyDescent="0.3">
      <c r="A30" s="293"/>
      <c r="B30" s="134"/>
      <c r="C30" s="220"/>
      <c r="D30" s="134"/>
      <c r="E30" s="238"/>
      <c r="F30" s="239"/>
      <c r="G30" s="221">
        <f t="shared" si="0"/>
        <v>0</v>
      </c>
      <c r="H30" s="227"/>
      <c r="I30" s="238"/>
      <c r="J30" s="242"/>
      <c r="K30" s="242"/>
      <c r="L30" s="242"/>
      <c r="M30" s="242"/>
      <c r="N30" s="242"/>
      <c r="O30" s="242"/>
      <c r="P30" s="128">
        <f>SUM(Table16[[#This Row],[Retirement Expense]:[Long Term Disability]])</f>
        <v>0</v>
      </c>
      <c r="Q30" s="232">
        <f>Table16[[#This Row],[Total Direct Salary]]+Table16[[#This Row],[Unemployment Insurance]]+Table16[[#This Row],[Total Benefit Amount]]</f>
        <v>0</v>
      </c>
    </row>
    <row r="31" spans="1:17" ht="15" customHeight="1" x14ac:dyDescent="0.3">
      <c r="A31" s="293"/>
      <c r="B31" s="134"/>
      <c r="C31" s="220"/>
      <c r="D31" s="134"/>
      <c r="E31" s="238"/>
      <c r="F31" s="239"/>
      <c r="G31" s="221">
        <f t="shared" si="0"/>
        <v>0</v>
      </c>
      <c r="H31" s="227"/>
      <c r="I31" s="238"/>
      <c r="J31" s="242"/>
      <c r="K31" s="242"/>
      <c r="L31" s="242"/>
      <c r="M31" s="242"/>
      <c r="N31" s="242"/>
      <c r="O31" s="242"/>
      <c r="P31" s="128">
        <f>SUM(Table16[[#This Row],[Retirement Expense]:[Long Term Disability]])</f>
        <v>0</v>
      </c>
      <c r="Q31" s="232">
        <f>Table16[[#This Row],[Total Direct Salary]]+Table16[[#This Row],[Unemployment Insurance]]+Table16[[#This Row],[Total Benefit Amount]]</f>
        <v>0</v>
      </c>
    </row>
    <row r="32" spans="1:17" ht="15" customHeight="1" x14ac:dyDescent="0.3">
      <c r="A32" s="293"/>
      <c r="B32" s="134"/>
      <c r="C32" s="220"/>
      <c r="D32" s="134"/>
      <c r="E32" s="238"/>
      <c r="F32" s="239"/>
      <c r="G32" s="221">
        <f t="shared" si="0"/>
        <v>0</v>
      </c>
      <c r="H32" s="227"/>
      <c r="I32" s="238"/>
      <c r="J32" s="242"/>
      <c r="K32" s="242"/>
      <c r="L32" s="242"/>
      <c r="M32" s="242"/>
      <c r="N32" s="242"/>
      <c r="O32" s="242"/>
      <c r="P32" s="128">
        <f>SUM(Table16[[#This Row],[Retirement Expense]:[Long Term Disability]])</f>
        <v>0</v>
      </c>
      <c r="Q32" s="232">
        <f>Table16[[#This Row],[Total Direct Salary]]+Table16[[#This Row],[Unemployment Insurance]]+Table16[[#This Row],[Total Benefit Amount]]</f>
        <v>0</v>
      </c>
    </row>
    <row r="33" spans="1:17" ht="15" customHeight="1" x14ac:dyDescent="0.3">
      <c r="A33" s="293"/>
      <c r="B33" s="134"/>
      <c r="C33" s="220"/>
      <c r="D33" s="134"/>
      <c r="E33" s="238"/>
      <c r="F33" s="239"/>
      <c r="G33" s="221">
        <f t="shared" si="0"/>
        <v>0</v>
      </c>
      <c r="H33" s="227"/>
      <c r="I33" s="238"/>
      <c r="J33" s="242"/>
      <c r="K33" s="242"/>
      <c r="L33" s="242"/>
      <c r="M33" s="242"/>
      <c r="N33" s="242"/>
      <c r="O33" s="242"/>
      <c r="P33" s="128">
        <f>SUM(Table16[[#This Row],[Retirement Expense]:[Long Term Disability]])</f>
        <v>0</v>
      </c>
      <c r="Q33" s="232">
        <f>Table16[[#This Row],[Total Direct Salary]]+Table16[[#This Row],[Unemployment Insurance]]+Table16[[#This Row],[Total Benefit Amount]]</f>
        <v>0</v>
      </c>
    </row>
    <row r="34" spans="1:17" ht="15" customHeight="1" x14ac:dyDescent="0.3">
      <c r="A34" s="293"/>
      <c r="B34" s="134"/>
      <c r="C34" s="220"/>
      <c r="D34" s="134"/>
      <c r="E34" s="238"/>
      <c r="F34" s="239"/>
      <c r="G34" s="221">
        <f t="shared" si="0"/>
        <v>0</v>
      </c>
      <c r="H34" s="227"/>
      <c r="I34" s="238"/>
      <c r="J34" s="242"/>
      <c r="K34" s="242"/>
      <c r="L34" s="242"/>
      <c r="M34" s="242"/>
      <c r="N34" s="242"/>
      <c r="O34" s="242"/>
      <c r="P34" s="128">
        <f>SUM(Table16[[#This Row],[Retirement Expense]:[Long Term Disability]])</f>
        <v>0</v>
      </c>
      <c r="Q34" s="232">
        <f>Table16[[#This Row],[Total Direct Salary]]+Table16[[#This Row],[Unemployment Insurance]]+Table16[[#This Row],[Total Benefit Amount]]</f>
        <v>0</v>
      </c>
    </row>
    <row r="35" spans="1:17" ht="15" customHeight="1" x14ac:dyDescent="0.3">
      <c r="A35" s="293"/>
      <c r="B35" s="134"/>
      <c r="C35" s="220"/>
      <c r="D35" s="134"/>
      <c r="E35" s="238"/>
      <c r="F35" s="239"/>
      <c r="G35" s="221">
        <f t="shared" si="0"/>
        <v>0</v>
      </c>
      <c r="H35" s="227"/>
      <c r="I35" s="238"/>
      <c r="J35" s="242"/>
      <c r="K35" s="242"/>
      <c r="L35" s="242"/>
      <c r="M35" s="242"/>
      <c r="N35" s="242"/>
      <c r="O35" s="242"/>
      <c r="P35" s="128">
        <f>SUM(Table16[[#This Row],[Retirement Expense]:[Long Term Disability]])</f>
        <v>0</v>
      </c>
      <c r="Q35" s="232">
        <f>Table16[[#This Row],[Total Direct Salary]]+Table16[[#This Row],[Unemployment Insurance]]+Table16[[#This Row],[Total Benefit Amount]]</f>
        <v>0</v>
      </c>
    </row>
    <row r="36" spans="1:17" ht="15" customHeight="1" x14ac:dyDescent="0.3">
      <c r="A36" s="293"/>
      <c r="B36" s="134"/>
      <c r="C36" s="220"/>
      <c r="D36" s="134"/>
      <c r="E36" s="238"/>
      <c r="F36" s="239"/>
      <c r="G36" s="221">
        <f t="shared" si="0"/>
        <v>0</v>
      </c>
      <c r="H36" s="227"/>
      <c r="I36" s="238"/>
      <c r="J36" s="242"/>
      <c r="K36" s="242"/>
      <c r="L36" s="242"/>
      <c r="M36" s="242"/>
      <c r="N36" s="242"/>
      <c r="O36" s="242"/>
      <c r="P36" s="128">
        <f>SUM(Table16[[#This Row],[Retirement Expense]:[Long Term Disability]])</f>
        <v>0</v>
      </c>
      <c r="Q36" s="232">
        <f>Table16[[#This Row],[Total Direct Salary]]+Table16[[#This Row],[Unemployment Insurance]]+Table16[[#This Row],[Total Benefit Amount]]</f>
        <v>0</v>
      </c>
    </row>
    <row r="37" spans="1:17" ht="15" customHeight="1" x14ac:dyDescent="0.3">
      <c r="A37" s="293"/>
      <c r="B37" s="134"/>
      <c r="C37" s="220"/>
      <c r="D37" s="134"/>
      <c r="E37" s="238"/>
      <c r="F37" s="239"/>
      <c r="G37" s="221">
        <f t="shared" si="0"/>
        <v>0</v>
      </c>
      <c r="H37" s="227"/>
      <c r="I37" s="238"/>
      <c r="J37" s="242"/>
      <c r="K37" s="242"/>
      <c r="L37" s="242"/>
      <c r="M37" s="242"/>
      <c r="N37" s="242"/>
      <c r="O37" s="242"/>
      <c r="P37" s="128">
        <f>SUM(Table16[[#This Row],[Retirement Expense]:[Long Term Disability]])</f>
        <v>0</v>
      </c>
      <c r="Q37" s="232">
        <f>Table16[[#This Row],[Total Direct Salary]]+Table16[[#This Row],[Unemployment Insurance]]+Table16[[#This Row],[Total Benefit Amount]]</f>
        <v>0</v>
      </c>
    </row>
    <row r="38" spans="1:17" ht="15" customHeight="1" x14ac:dyDescent="0.3">
      <c r="A38" s="293"/>
      <c r="B38" s="134"/>
      <c r="C38" s="220"/>
      <c r="D38" s="134"/>
      <c r="E38" s="238"/>
      <c r="F38" s="239"/>
      <c r="G38" s="221">
        <f t="shared" si="0"/>
        <v>0</v>
      </c>
      <c r="H38" s="227"/>
      <c r="I38" s="238"/>
      <c r="J38" s="242"/>
      <c r="K38" s="242"/>
      <c r="L38" s="242"/>
      <c r="M38" s="242"/>
      <c r="N38" s="242"/>
      <c r="O38" s="242"/>
      <c r="P38" s="128">
        <f>SUM(Table16[[#This Row],[Retirement Expense]:[Long Term Disability]])</f>
        <v>0</v>
      </c>
      <c r="Q38" s="232">
        <f>Table16[[#This Row],[Total Direct Salary]]+Table16[[#This Row],[Unemployment Insurance]]+Table16[[#This Row],[Total Benefit Amount]]</f>
        <v>0</v>
      </c>
    </row>
    <row r="39" spans="1:17" ht="15" customHeight="1" x14ac:dyDescent="0.3">
      <c r="A39" s="293"/>
      <c r="B39" s="134"/>
      <c r="C39" s="220"/>
      <c r="D39" s="134"/>
      <c r="E39" s="238"/>
      <c r="F39" s="239"/>
      <c r="G39" s="221">
        <f t="shared" si="0"/>
        <v>0</v>
      </c>
      <c r="H39" s="227"/>
      <c r="I39" s="238"/>
      <c r="J39" s="242"/>
      <c r="K39" s="242"/>
      <c r="L39" s="242"/>
      <c r="M39" s="242"/>
      <c r="N39" s="242"/>
      <c r="O39" s="242"/>
      <c r="P39" s="128">
        <f>SUM(Table16[[#This Row],[Retirement Expense]:[Long Term Disability]])</f>
        <v>0</v>
      </c>
      <c r="Q39" s="232">
        <f>Table16[[#This Row],[Total Direct Salary]]+Table16[[#This Row],[Unemployment Insurance]]+Table16[[#This Row],[Total Benefit Amount]]</f>
        <v>0</v>
      </c>
    </row>
    <row r="40" spans="1:17" ht="15" customHeight="1" x14ac:dyDescent="0.3">
      <c r="A40" s="293"/>
      <c r="B40" s="134"/>
      <c r="C40" s="220"/>
      <c r="D40" s="134"/>
      <c r="E40" s="238"/>
      <c r="F40" s="239"/>
      <c r="G40" s="221">
        <f t="shared" si="0"/>
        <v>0</v>
      </c>
      <c r="H40" s="227"/>
      <c r="I40" s="238"/>
      <c r="J40" s="242"/>
      <c r="K40" s="242"/>
      <c r="L40" s="242"/>
      <c r="M40" s="242"/>
      <c r="N40" s="242"/>
      <c r="O40" s="242"/>
      <c r="P40" s="128">
        <f>SUM(Table16[[#This Row],[Retirement Expense]:[Long Term Disability]])</f>
        <v>0</v>
      </c>
      <c r="Q40" s="232">
        <f>Table16[[#This Row],[Total Direct Salary]]+Table16[[#This Row],[Unemployment Insurance]]+Table16[[#This Row],[Total Benefit Amount]]</f>
        <v>0</v>
      </c>
    </row>
    <row r="41" spans="1:17" ht="15" customHeight="1" x14ac:dyDescent="0.3">
      <c r="A41" s="293"/>
      <c r="B41" s="134"/>
      <c r="C41" s="220"/>
      <c r="D41" s="134"/>
      <c r="E41" s="238"/>
      <c r="F41" s="239"/>
      <c r="G41" s="221">
        <f t="shared" si="0"/>
        <v>0</v>
      </c>
      <c r="H41" s="227"/>
      <c r="I41" s="238"/>
      <c r="J41" s="242"/>
      <c r="K41" s="242"/>
      <c r="L41" s="242"/>
      <c r="M41" s="242"/>
      <c r="N41" s="242"/>
      <c r="O41" s="242"/>
      <c r="P41" s="128">
        <f>SUM(Table16[[#This Row],[Retirement Expense]:[Long Term Disability]])</f>
        <v>0</v>
      </c>
      <c r="Q41" s="232">
        <f>Table16[[#This Row],[Total Direct Salary]]+Table16[[#This Row],[Unemployment Insurance]]+Table16[[#This Row],[Total Benefit Amount]]</f>
        <v>0</v>
      </c>
    </row>
    <row r="42" spans="1:17" ht="15" customHeight="1" x14ac:dyDescent="0.3">
      <c r="A42" s="293"/>
      <c r="B42" s="134"/>
      <c r="C42" s="220"/>
      <c r="D42" s="134"/>
      <c r="E42" s="238"/>
      <c r="F42" s="239"/>
      <c r="G42" s="221">
        <f t="shared" si="0"/>
        <v>0</v>
      </c>
      <c r="H42" s="227"/>
      <c r="I42" s="238"/>
      <c r="J42" s="242"/>
      <c r="K42" s="242"/>
      <c r="L42" s="242"/>
      <c r="M42" s="242"/>
      <c r="N42" s="242"/>
      <c r="O42" s="242"/>
      <c r="P42" s="128">
        <f>SUM(Table16[[#This Row],[Retirement Expense]:[Long Term Disability]])</f>
        <v>0</v>
      </c>
      <c r="Q42" s="232">
        <f>Table16[[#This Row],[Total Direct Salary]]+Table16[[#This Row],[Unemployment Insurance]]+Table16[[#This Row],[Total Benefit Amount]]</f>
        <v>0</v>
      </c>
    </row>
    <row r="43" spans="1:17" ht="15" customHeight="1" x14ac:dyDescent="0.3">
      <c r="A43" s="293"/>
      <c r="B43" s="134"/>
      <c r="C43" s="220"/>
      <c r="D43" s="134"/>
      <c r="E43" s="238"/>
      <c r="F43" s="239"/>
      <c r="G43" s="221">
        <f t="shared" si="0"/>
        <v>0</v>
      </c>
      <c r="H43" s="227"/>
      <c r="I43" s="238"/>
      <c r="J43" s="242"/>
      <c r="K43" s="242"/>
      <c r="L43" s="242"/>
      <c r="M43" s="242"/>
      <c r="N43" s="242"/>
      <c r="O43" s="242"/>
      <c r="P43" s="128">
        <f>SUM(Table16[[#This Row],[Retirement Expense]:[Long Term Disability]])</f>
        <v>0</v>
      </c>
      <c r="Q43" s="232">
        <f>Table16[[#This Row],[Total Direct Salary]]+Table16[[#This Row],[Unemployment Insurance]]+Table16[[#This Row],[Total Benefit Amount]]</f>
        <v>0</v>
      </c>
    </row>
    <row r="44" spans="1:17" ht="18" customHeight="1" x14ac:dyDescent="0.3">
      <c r="A44" s="293"/>
      <c r="B44" s="328"/>
      <c r="C44" s="329"/>
      <c r="D44" s="324"/>
      <c r="E44" s="330"/>
      <c r="F44" s="331"/>
      <c r="G44" s="323">
        <f t="shared" ref="G44:G75" si="1">E44*F44</f>
        <v>0</v>
      </c>
      <c r="H44" s="227"/>
      <c r="I44" s="240"/>
      <c r="J44" s="334"/>
      <c r="K44" s="334"/>
      <c r="L44" s="334"/>
      <c r="M44" s="334"/>
      <c r="N44" s="334"/>
      <c r="O44" s="334"/>
      <c r="P44" s="325">
        <f>SUM(Table16[[#This Row],[Retirement Expense]:[Long Term Disability]])</f>
        <v>0</v>
      </c>
      <c r="Q44" s="327">
        <f>Table16[[#This Row],[Total Direct Salary]]+Table16[[#This Row],[Unemployment Insurance]]+Table16[[#This Row],[Total Benefit Amount]]</f>
        <v>0</v>
      </c>
    </row>
    <row r="45" spans="1:17" x14ac:dyDescent="0.3">
      <c r="A45" s="293"/>
      <c r="B45" s="328"/>
      <c r="C45" s="329"/>
      <c r="D45" s="324"/>
      <c r="E45" s="330"/>
      <c r="F45" s="331"/>
      <c r="G45" s="323">
        <f t="shared" si="1"/>
        <v>0</v>
      </c>
      <c r="H45" s="227"/>
      <c r="I45" s="240"/>
      <c r="J45" s="334"/>
      <c r="K45" s="334"/>
      <c r="L45" s="334"/>
      <c r="M45" s="334"/>
      <c r="N45" s="334"/>
      <c r="O45" s="334"/>
      <c r="P45" s="325">
        <f>SUM(Table16[[#This Row],[Retirement Expense]:[Long Term Disability]])</f>
        <v>0</v>
      </c>
      <c r="Q45" s="327">
        <f>Table16[[#This Row],[Total Direct Salary]]+Table16[[#This Row],[Unemployment Insurance]]+Table16[[#This Row],[Total Benefit Amount]]</f>
        <v>0</v>
      </c>
    </row>
    <row r="46" spans="1:17" x14ac:dyDescent="0.3">
      <c r="A46" s="293"/>
      <c r="B46" s="328"/>
      <c r="C46" s="329"/>
      <c r="D46" s="324"/>
      <c r="E46" s="330"/>
      <c r="F46" s="331"/>
      <c r="G46" s="323">
        <f t="shared" si="1"/>
        <v>0</v>
      </c>
      <c r="H46" s="227"/>
      <c r="I46" s="240"/>
      <c r="J46" s="334"/>
      <c r="K46" s="334"/>
      <c r="L46" s="334"/>
      <c r="M46" s="334"/>
      <c r="N46" s="334"/>
      <c r="O46" s="334"/>
      <c r="P46" s="325">
        <f>SUM(Table16[[#This Row],[Retirement Expense]:[Long Term Disability]])</f>
        <v>0</v>
      </c>
      <c r="Q46" s="327">
        <f>Table16[[#This Row],[Total Direct Salary]]+Table16[[#This Row],[Unemployment Insurance]]+Table16[[#This Row],[Total Benefit Amount]]</f>
        <v>0</v>
      </c>
    </row>
    <row r="47" spans="1:17" x14ac:dyDescent="0.3">
      <c r="A47" s="293"/>
      <c r="B47" s="328"/>
      <c r="C47" s="329"/>
      <c r="D47" s="324"/>
      <c r="E47" s="330"/>
      <c r="F47" s="331"/>
      <c r="G47" s="323">
        <f t="shared" si="1"/>
        <v>0</v>
      </c>
      <c r="H47" s="227"/>
      <c r="I47" s="240"/>
      <c r="J47" s="334"/>
      <c r="K47" s="334"/>
      <c r="L47" s="334"/>
      <c r="M47" s="334"/>
      <c r="N47" s="334"/>
      <c r="O47" s="334"/>
      <c r="P47" s="325">
        <f>SUM(Table16[[#This Row],[Retirement Expense]:[Long Term Disability]])</f>
        <v>0</v>
      </c>
      <c r="Q47" s="327">
        <f>Table16[[#This Row],[Total Direct Salary]]+Table16[[#This Row],[Unemployment Insurance]]+Table16[[#This Row],[Total Benefit Amount]]</f>
        <v>0</v>
      </c>
    </row>
    <row r="48" spans="1:17" x14ac:dyDescent="0.3">
      <c r="A48" s="293"/>
      <c r="B48" s="328"/>
      <c r="C48" s="329"/>
      <c r="D48" s="324"/>
      <c r="E48" s="330"/>
      <c r="F48" s="331"/>
      <c r="G48" s="323">
        <f t="shared" si="1"/>
        <v>0</v>
      </c>
      <c r="H48" s="227"/>
      <c r="I48" s="240"/>
      <c r="J48" s="334"/>
      <c r="K48" s="334"/>
      <c r="L48" s="334"/>
      <c r="M48" s="334"/>
      <c r="N48" s="334"/>
      <c r="O48" s="334"/>
      <c r="P48" s="325">
        <f>SUM(Table16[[#This Row],[Retirement Expense]:[Long Term Disability]])</f>
        <v>0</v>
      </c>
      <c r="Q48" s="327">
        <f>Table16[[#This Row],[Total Direct Salary]]+Table16[[#This Row],[Unemployment Insurance]]+Table16[[#This Row],[Total Benefit Amount]]</f>
        <v>0</v>
      </c>
    </row>
    <row r="49" spans="1:17" x14ac:dyDescent="0.3">
      <c r="A49" s="293"/>
      <c r="B49" s="328"/>
      <c r="C49" s="329"/>
      <c r="D49" s="324"/>
      <c r="E49" s="330"/>
      <c r="F49" s="331"/>
      <c r="G49" s="323">
        <f t="shared" si="1"/>
        <v>0</v>
      </c>
      <c r="H49" s="227"/>
      <c r="I49" s="240"/>
      <c r="J49" s="334"/>
      <c r="K49" s="334"/>
      <c r="L49" s="334"/>
      <c r="M49" s="334"/>
      <c r="N49" s="334"/>
      <c r="O49" s="334"/>
      <c r="P49" s="325">
        <f>SUM(Table16[[#This Row],[Retirement Expense]:[Long Term Disability]])</f>
        <v>0</v>
      </c>
      <c r="Q49" s="327">
        <f>Table16[[#This Row],[Total Direct Salary]]+Table16[[#This Row],[Unemployment Insurance]]+Table16[[#This Row],[Total Benefit Amount]]</f>
        <v>0</v>
      </c>
    </row>
    <row r="50" spans="1:17" x14ac:dyDescent="0.3">
      <c r="A50" s="293"/>
      <c r="B50" s="328"/>
      <c r="C50" s="329"/>
      <c r="D50" s="324"/>
      <c r="E50" s="330"/>
      <c r="F50" s="331"/>
      <c r="G50" s="323">
        <f t="shared" si="1"/>
        <v>0</v>
      </c>
      <c r="H50" s="227"/>
      <c r="I50" s="240"/>
      <c r="J50" s="334"/>
      <c r="K50" s="334"/>
      <c r="L50" s="334"/>
      <c r="M50" s="334"/>
      <c r="N50" s="334"/>
      <c r="O50" s="334"/>
      <c r="P50" s="325">
        <f>SUM(Table16[[#This Row],[Retirement Expense]:[Long Term Disability]])</f>
        <v>0</v>
      </c>
      <c r="Q50" s="327">
        <f>Table16[[#This Row],[Total Direct Salary]]+Table16[[#This Row],[Unemployment Insurance]]+Table16[[#This Row],[Total Benefit Amount]]</f>
        <v>0</v>
      </c>
    </row>
    <row r="51" spans="1:17" x14ac:dyDescent="0.3">
      <c r="A51" s="293"/>
      <c r="B51" s="328"/>
      <c r="C51" s="329"/>
      <c r="D51" s="324"/>
      <c r="E51" s="330"/>
      <c r="F51" s="331"/>
      <c r="G51" s="323">
        <f t="shared" si="1"/>
        <v>0</v>
      </c>
      <c r="H51" s="227"/>
      <c r="I51" s="240"/>
      <c r="J51" s="334"/>
      <c r="K51" s="334"/>
      <c r="L51" s="334"/>
      <c r="M51" s="334"/>
      <c r="N51" s="334"/>
      <c r="O51" s="334"/>
      <c r="P51" s="325">
        <f>SUM(Table16[[#This Row],[Retirement Expense]:[Long Term Disability]])</f>
        <v>0</v>
      </c>
      <c r="Q51" s="327">
        <f>Table16[[#This Row],[Total Direct Salary]]+Table16[[#This Row],[Unemployment Insurance]]+Table16[[#This Row],[Total Benefit Amount]]</f>
        <v>0</v>
      </c>
    </row>
    <row r="52" spans="1:17" x14ac:dyDescent="0.3">
      <c r="A52" s="293"/>
      <c r="B52" s="328"/>
      <c r="C52" s="329"/>
      <c r="D52" s="324"/>
      <c r="E52" s="330"/>
      <c r="F52" s="331"/>
      <c r="G52" s="323">
        <f t="shared" si="1"/>
        <v>0</v>
      </c>
      <c r="H52" s="227"/>
      <c r="I52" s="240"/>
      <c r="J52" s="334"/>
      <c r="K52" s="334"/>
      <c r="L52" s="334"/>
      <c r="M52" s="334"/>
      <c r="N52" s="334"/>
      <c r="O52" s="334"/>
      <c r="P52" s="325">
        <f>SUM(Table16[[#This Row],[Retirement Expense]:[Long Term Disability]])</f>
        <v>0</v>
      </c>
      <c r="Q52" s="327">
        <f>Table16[[#This Row],[Total Direct Salary]]+Table16[[#This Row],[Unemployment Insurance]]+Table16[[#This Row],[Total Benefit Amount]]</f>
        <v>0</v>
      </c>
    </row>
    <row r="53" spans="1:17" x14ac:dyDescent="0.3">
      <c r="A53" s="293"/>
      <c r="B53" s="328"/>
      <c r="C53" s="329"/>
      <c r="D53" s="324"/>
      <c r="E53" s="330"/>
      <c r="F53" s="331"/>
      <c r="G53" s="323">
        <f t="shared" si="1"/>
        <v>0</v>
      </c>
      <c r="H53" s="227"/>
      <c r="I53" s="240"/>
      <c r="J53" s="334"/>
      <c r="K53" s="334"/>
      <c r="L53" s="334"/>
      <c r="M53" s="334"/>
      <c r="N53" s="334"/>
      <c r="O53" s="334"/>
      <c r="P53" s="325">
        <f>SUM(Table16[[#This Row],[Retirement Expense]:[Long Term Disability]])</f>
        <v>0</v>
      </c>
      <c r="Q53" s="327">
        <f>Table16[[#This Row],[Total Direct Salary]]+Table16[[#This Row],[Unemployment Insurance]]+Table16[[#This Row],[Total Benefit Amount]]</f>
        <v>0</v>
      </c>
    </row>
    <row r="54" spans="1:17" x14ac:dyDescent="0.3">
      <c r="A54" s="293"/>
      <c r="B54" s="328"/>
      <c r="C54" s="329"/>
      <c r="D54" s="324"/>
      <c r="E54" s="330"/>
      <c r="F54" s="331"/>
      <c r="G54" s="323">
        <f t="shared" si="1"/>
        <v>0</v>
      </c>
      <c r="H54" s="227"/>
      <c r="I54" s="240"/>
      <c r="J54" s="334"/>
      <c r="K54" s="334"/>
      <c r="L54" s="334"/>
      <c r="M54" s="334"/>
      <c r="N54" s="334"/>
      <c r="O54" s="334"/>
      <c r="P54" s="325">
        <f>SUM(Table16[[#This Row],[Retirement Expense]:[Long Term Disability]])</f>
        <v>0</v>
      </c>
      <c r="Q54" s="327">
        <f>Table16[[#This Row],[Total Direct Salary]]+Table16[[#This Row],[Unemployment Insurance]]+Table16[[#This Row],[Total Benefit Amount]]</f>
        <v>0</v>
      </c>
    </row>
    <row r="55" spans="1:17" x14ac:dyDescent="0.3">
      <c r="A55" s="293"/>
      <c r="B55" s="328"/>
      <c r="C55" s="329"/>
      <c r="D55" s="324"/>
      <c r="E55" s="330"/>
      <c r="F55" s="331"/>
      <c r="G55" s="323">
        <f t="shared" si="1"/>
        <v>0</v>
      </c>
      <c r="H55" s="227"/>
      <c r="I55" s="240"/>
      <c r="J55" s="334"/>
      <c r="K55" s="334"/>
      <c r="L55" s="334"/>
      <c r="M55" s="334"/>
      <c r="N55" s="334"/>
      <c r="O55" s="334"/>
      <c r="P55" s="325">
        <f>SUM(Table16[[#This Row],[Retirement Expense]:[Long Term Disability]])</f>
        <v>0</v>
      </c>
      <c r="Q55" s="327">
        <f>Table16[[#This Row],[Total Direct Salary]]+Table16[[#This Row],[Unemployment Insurance]]+Table16[[#This Row],[Total Benefit Amount]]</f>
        <v>0</v>
      </c>
    </row>
    <row r="56" spans="1:17" x14ac:dyDescent="0.3">
      <c r="A56" s="293"/>
      <c r="B56" s="328"/>
      <c r="C56" s="329"/>
      <c r="D56" s="324"/>
      <c r="E56" s="330"/>
      <c r="F56" s="331"/>
      <c r="G56" s="323">
        <f t="shared" si="1"/>
        <v>0</v>
      </c>
      <c r="H56" s="227"/>
      <c r="I56" s="240"/>
      <c r="J56" s="334"/>
      <c r="K56" s="334"/>
      <c r="L56" s="334"/>
      <c r="M56" s="334"/>
      <c r="N56" s="334"/>
      <c r="O56" s="334"/>
      <c r="P56" s="325">
        <f>SUM(Table16[[#This Row],[Retirement Expense]:[Long Term Disability]])</f>
        <v>0</v>
      </c>
      <c r="Q56" s="327">
        <f>Table16[[#This Row],[Total Direct Salary]]+Table16[[#This Row],[Unemployment Insurance]]+Table16[[#This Row],[Total Benefit Amount]]</f>
        <v>0</v>
      </c>
    </row>
    <row r="57" spans="1:17" x14ac:dyDescent="0.3">
      <c r="A57" s="293"/>
      <c r="B57" s="328"/>
      <c r="C57" s="329"/>
      <c r="D57" s="324"/>
      <c r="E57" s="330"/>
      <c r="F57" s="331"/>
      <c r="G57" s="323">
        <f t="shared" si="1"/>
        <v>0</v>
      </c>
      <c r="H57" s="227"/>
      <c r="I57" s="240"/>
      <c r="J57" s="334"/>
      <c r="K57" s="334"/>
      <c r="L57" s="334"/>
      <c r="M57" s="334"/>
      <c r="N57" s="334"/>
      <c r="O57" s="334"/>
      <c r="P57" s="325">
        <f>SUM(Table16[[#This Row],[Retirement Expense]:[Long Term Disability]])</f>
        <v>0</v>
      </c>
      <c r="Q57" s="327">
        <f>Table16[[#This Row],[Total Direct Salary]]+Table16[[#This Row],[Unemployment Insurance]]+Table16[[#This Row],[Total Benefit Amount]]</f>
        <v>0</v>
      </c>
    </row>
    <row r="58" spans="1:17" x14ac:dyDescent="0.3">
      <c r="A58" s="293"/>
      <c r="B58" s="328"/>
      <c r="C58" s="329"/>
      <c r="D58" s="324"/>
      <c r="E58" s="330"/>
      <c r="F58" s="331"/>
      <c r="G58" s="323">
        <f t="shared" si="1"/>
        <v>0</v>
      </c>
      <c r="H58" s="227"/>
      <c r="I58" s="240"/>
      <c r="J58" s="334"/>
      <c r="K58" s="334"/>
      <c r="L58" s="334"/>
      <c r="M58" s="334"/>
      <c r="N58" s="334"/>
      <c r="O58" s="334"/>
      <c r="P58" s="325">
        <f>SUM(Table16[[#This Row],[Retirement Expense]:[Long Term Disability]])</f>
        <v>0</v>
      </c>
      <c r="Q58" s="327">
        <f>Table16[[#This Row],[Total Direct Salary]]+Table16[[#This Row],[Unemployment Insurance]]+Table16[[#This Row],[Total Benefit Amount]]</f>
        <v>0</v>
      </c>
    </row>
    <row r="59" spans="1:17" x14ac:dyDescent="0.3">
      <c r="A59" s="293"/>
      <c r="B59" s="328"/>
      <c r="C59" s="329"/>
      <c r="D59" s="324"/>
      <c r="E59" s="330"/>
      <c r="F59" s="331"/>
      <c r="G59" s="323">
        <f t="shared" si="1"/>
        <v>0</v>
      </c>
      <c r="H59" s="227"/>
      <c r="I59" s="240"/>
      <c r="J59" s="334"/>
      <c r="K59" s="334"/>
      <c r="L59" s="334"/>
      <c r="M59" s="334"/>
      <c r="N59" s="334"/>
      <c r="O59" s="334"/>
      <c r="P59" s="325">
        <f>SUM(Table16[[#This Row],[Retirement Expense]:[Long Term Disability]])</f>
        <v>0</v>
      </c>
      <c r="Q59" s="327">
        <f>Table16[[#This Row],[Total Direct Salary]]+Table16[[#This Row],[Unemployment Insurance]]+Table16[[#This Row],[Total Benefit Amount]]</f>
        <v>0</v>
      </c>
    </row>
    <row r="60" spans="1:17" x14ac:dyDescent="0.3">
      <c r="A60" s="293"/>
      <c r="B60" s="328"/>
      <c r="C60" s="329"/>
      <c r="D60" s="324"/>
      <c r="E60" s="330"/>
      <c r="F60" s="331"/>
      <c r="G60" s="323">
        <f t="shared" si="1"/>
        <v>0</v>
      </c>
      <c r="H60" s="227"/>
      <c r="I60" s="240"/>
      <c r="J60" s="334"/>
      <c r="K60" s="334"/>
      <c r="L60" s="334"/>
      <c r="M60" s="334"/>
      <c r="N60" s="334"/>
      <c r="O60" s="334"/>
      <c r="P60" s="325">
        <f>SUM(Table16[[#This Row],[Retirement Expense]:[Long Term Disability]])</f>
        <v>0</v>
      </c>
      <c r="Q60" s="327">
        <f>Table16[[#This Row],[Total Direct Salary]]+Table16[[#This Row],[Unemployment Insurance]]+Table16[[#This Row],[Total Benefit Amount]]</f>
        <v>0</v>
      </c>
    </row>
    <row r="61" spans="1:17" x14ac:dyDescent="0.3">
      <c r="A61" s="293"/>
      <c r="B61" s="328"/>
      <c r="C61" s="329"/>
      <c r="D61" s="324"/>
      <c r="E61" s="330"/>
      <c r="F61" s="331"/>
      <c r="G61" s="323">
        <f t="shared" si="1"/>
        <v>0</v>
      </c>
      <c r="H61" s="227"/>
      <c r="I61" s="240"/>
      <c r="J61" s="334"/>
      <c r="K61" s="334"/>
      <c r="L61" s="334"/>
      <c r="M61" s="334"/>
      <c r="N61" s="334"/>
      <c r="O61" s="334"/>
      <c r="P61" s="325">
        <f>SUM(Table16[[#This Row],[Retirement Expense]:[Long Term Disability]])</f>
        <v>0</v>
      </c>
      <c r="Q61" s="327">
        <f>Table16[[#This Row],[Total Direct Salary]]+Table16[[#This Row],[Unemployment Insurance]]+Table16[[#This Row],[Total Benefit Amount]]</f>
        <v>0</v>
      </c>
    </row>
    <row r="62" spans="1:17" x14ac:dyDescent="0.3">
      <c r="A62" s="293"/>
      <c r="B62" s="328"/>
      <c r="C62" s="329"/>
      <c r="D62" s="324"/>
      <c r="E62" s="330"/>
      <c r="F62" s="331"/>
      <c r="G62" s="323">
        <f t="shared" si="1"/>
        <v>0</v>
      </c>
      <c r="H62" s="227"/>
      <c r="I62" s="240"/>
      <c r="J62" s="334"/>
      <c r="K62" s="334"/>
      <c r="L62" s="334"/>
      <c r="M62" s="334"/>
      <c r="N62" s="334"/>
      <c r="O62" s="334"/>
      <c r="P62" s="325">
        <f>SUM(Table16[[#This Row],[Retirement Expense]:[Long Term Disability]])</f>
        <v>0</v>
      </c>
      <c r="Q62" s="327">
        <f>Table16[[#This Row],[Total Direct Salary]]+Table16[[#This Row],[Unemployment Insurance]]+Table16[[#This Row],[Total Benefit Amount]]</f>
        <v>0</v>
      </c>
    </row>
    <row r="63" spans="1:17" x14ac:dyDescent="0.3">
      <c r="A63" s="293"/>
      <c r="B63" s="328"/>
      <c r="C63" s="329"/>
      <c r="D63" s="324"/>
      <c r="E63" s="330"/>
      <c r="F63" s="331"/>
      <c r="G63" s="323">
        <f t="shared" si="1"/>
        <v>0</v>
      </c>
      <c r="H63" s="227"/>
      <c r="I63" s="240"/>
      <c r="J63" s="334"/>
      <c r="K63" s="334"/>
      <c r="L63" s="334"/>
      <c r="M63" s="334"/>
      <c r="N63" s="334"/>
      <c r="O63" s="334"/>
      <c r="P63" s="325">
        <f>SUM(Table16[[#This Row],[Retirement Expense]:[Long Term Disability]])</f>
        <v>0</v>
      </c>
      <c r="Q63" s="327">
        <f>Table16[[#This Row],[Total Direct Salary]]+Table16[[#This Row],[Unemployment Insurance]]+Table16[[#This Row],[Total Benefit Amount]]</f>
        <v>0</v>
      </c>
    </row>
    <row r="64" spans="1:17" x14ac:dyDescent="0.3">
      <c r="A64" s="293"/>
      <c r="B64" s="328"/>
      <c r="C64" s="329"/>
      <c r="D64" s="324"/>
      <c r="E64" s="330"/>
      <c r="F64" s="331"/>
      <c r="G64" s="323">
        <f t="shared" si="1"/>
        <v>0</v>
      </c>
      <c r="H64" s="227"/>
      <c r="I64" s="240"/>
      <c r="J64" s="334"/>
      <c r="K64" s="334"/>
      <c r="L64" s="334"/>
      <c r="M64" s="334"/>
      <c r="N64" s="334"/>
      <c r="O64" s="334"/>
      <c r="P64" s="325">
        <f>SUM(Table16[[#This Row],[Retirement Expense]:[Long Term Disability]])</f>
        <v>0</v>
      </c>
      <c r="Q64" s="327">
        <f>Table16[[#This Row],[Total Direct Salary]]+Table16[[#This Row],[Unemployment Insurance]]+Table16[[#This Row],[Total Benefit Amount]]</f>
        <v>0</v>
      </c>
    </row>
    <row r="65" spans="1:17" x14ac:dyDescent="0.3">
      <c r="A65" s="293"/>
      <c r="B65" s="328"/>
      <c r="C65" s="329"/>
      <c r="D65" s="324"/>
      <c r="E65" s="330"/>
      <c r="F65" s="331"/>
      <c r="G65" s="323">
        <f t="shared" si="1"/>
        <v>0</v>
      </c>
      <c r="H65" s="227"/>
      <c r="I65" s="240"/>
      <c r="J65" s="334"/>
      <c r="K65" s="334"/>
      <c r="L65" s="334"/>
      <c r="M65" s="334"/>
      <c r="N65" s="334"/>
      <c r="O65" s="334"/>
      <c r="P65" s="325">
        <f>SUM(Table16[[#This Row],[Retirement Expense]:[Long Term Disability]])</f>
        <v>0</v>
      </c>
      <c r="Q65" s="327">
        <f>Table16[[#This Row],[Total Direct Salary]]+Table16[[#This Row],[Unemployment Insurance]]+Table16[[#This Row],[Total Benefit Amount]]</f>
        <v>0</v>
      </c>
    </row>
    <row r="66" spans="1:17" x14ac:dyDescent="0.3">
      <c r="A66" s="293"/>
      <c r="B66" s="328"/>
      <c r="C66" s="329"/>
      <c r="D66" s="324"/>
      <c r="E66" s="330"/>
      <c r="F66" s="331"/>
      <c r="G66" s="323">
        <f t="shared" si="1"/>
        <v>0</v>
      </c>
      <c r="H66" s="227"/>
      <c r="I66" s="240"/>
      <c r="J66" s="334"/>
      <c r="K66" s="334"/>
      <c r="L66" s="334"/>
      <c r="M66" s="334"/>
      <c r="N66" s="334"/>
      <c r="O66" s="334"/>
      <c r="P66" s="325">
        <f>SUM(Table16[[#This Row],[Retirement Expense]:[Long Term Disability]])</f>
        <v>0</v>
      </c>
      <c r="Q66" s="327">
        <f>Table16[[#This Row],[Total Direct Salary]]+Table16[[#This Row],[Unemployment Insurance]]+Table16[[#This Row],[Total Benefit Amount]]</f>
        <v>0</v>
      </c>
    </row>
    <row r="67" spans="1:17" x14ac:dyDescent="0.3">
      <c r="A67" s="293"/>
      <c r="B67" s="328"/>
      <c r="C67" s="329"/>
      <c r="D67" s="324"/>
      <c r="E67" s="330"/>
      <c r="F67" s="331"/>
      <c r="G67" s="323">
        <f t="shared" si="1"/>
        <v>0</v>
      </c>
      <c r="H67" s="227"/>
      <c r="I67" s="240"/>
      <c r="J67" s="334"/>
      <c r="K67" s="334"/>
      <c r="L67" s="334"/>
      <c r="M67" s="334"/>
      <c r="N67" s="334"/>
      <c r="O67" s="334"/>
      <c r="P67" s="325">
        <f>SUM(Table16[[#This Row],[Retirement Expense]:[Long Term Disability]])</f>
        <v>0</v>
      </c>
      <c r="Q67" s="327">
        <f>Table16[[#This Row],[Total Direct Salary]]+Table16[[#This Row],[Unemployment Insurance]]+Table16[[#This Row],[Total Benefit Amount]]</f>
        <v>0</v>
      </c>
    </row>
    <row r="68" spans="1:17" x14ac:dyDescent="0.3">
      <c r="A68" s="293"/>
      <c r="B68" s="328"/>
      <c r="C68" s="329"/>
      <c r="D68" s="324"/>
      <c r="E68" s="330"/>
      <c r="F68" s="331"/>
      <c r="G68" s="323">
        <f t="shared" si="1"/>
        <v>0</v>
      </c>
      <c r="H68" s="227"/>
      <c r="I68" s="240"/>
      <c r="J68" s="334"/>
      <c r="K68" s="334"/>
      <c r="L68" s="334"/>
      <c r="M68" s="334"/>
      <c r="N68" s="334"/>
      <c r="O68" s="334"/>
      <c r="P68" s="325">
        <f>SUM(Table16[[#This Row],[Retirement Expense]:[Long Term Disability]])</f>
        <v>0</v>
      </c>
      <c r="Q68" s="327">
        <f>Table16[[#This Row],[Total Direct Salary]]+Table16[[#This Row],[Unemployment Insurance]]+Table16[[#This Row],[Total Benefit Amount]]</f>
        <v>0</v>
      </c>
    </row>
    <row r="69" spans="1:17" x14ac:dyDescent="0.3">
      <c r="A69" s="293"/>
      <c r="B69" s="328"/>
      <c r="C69" s="329"/>
      <c r="D69" s="324"/>
      <c r="E69" s="330"/>
      <c r="F69" s="331"/>
      <c r="G69" s="323">
        <f t="shared" si="1"/>
        <v>0</v>
      </c>
      <c r="H69" s="227"/>
      <c r="I69" s="240"/>
      <c r="J69" s="334"/>
      <c r="K69" s="334"/>
      <c r="L69" s="334"/>
      <c r="M69" s="334"/>
      <c r="N69" s="334"/>
      <c r="O69" s="334"/>
      <c r="P69" s="325">
        <f>SUM(Table16[[#This Row],[Retirement Expense]:[Long Term Disability]])</f>
        <v>0</v>
      </c>
      <c r="Q69" s="327">
        <f>Table16[[#This Row],[Total Direct Salary]]+Table16[[#This Row],[Unemployment Insurance]]+Table16[[#This Row],[Total Benefit Amount]]</f>
        <v>0</v>
      </c>
    </row>
    <row r="70" spans="1:17" x14ac:dyDescent="0.3">
      <c r="A70" s="293"/>
      <c r="B70" s="328"/>
      <c r="C70" s="329"/>
      <c r="D70" s="324"/>
      <c r="E70" s="330"/>
      <c r="F70" s="331"/>
      <c r="G70" s="323">
        <f t="shared" si="1"/>
        <v>0</v>
      </c>
      <c r="H70" s="227"/>
      <c r="I70" s="240"/>
      <c r="J70" s="334"/>
      <c r="K70" s="334"/>
      <c r="L70" s="334"/>
      <c r="M70" s="334"/>
      <c r="N70" s="334"/>
      <c r="O70" s="334"/>
      <c r="P70" s="325">
        <f>SUM(Table16[[#This Row],[Retirement Expense]:[Long Term Disability]])</f>
        <v>0</v>
      </c>
      <c r="Q70" s="327">
        <f>Table16[[#This Row],[Total Direct Salary]]+Table16[[#This Row],[Unemployment Insurance]]+Table16[[#This Row],[Total Benefit Amount]]</f>
        <v>0</v>
      </c>
    </row>
    <row r="71" spans="1:17" x14ac:dyDescent="0.3">
      <c r="A71" s="293"/>
      <c r="B71" s="328"/>
      <c r="C71" s="329"/>
      <c r="D71" s="324"/>
      <c r="E71" s="330"/>
      <c r="F71" s="331"/>
      <c r="G71" s="323">
        <f t="shared" si="1"/>
        <v>0</v>
      </c>
      <c r="H71" s="227"/>
      <c r="I71" s="240"/>
      <c r="J71" s="334"/>
      <c r="K71" s="334"/>
      <c r="L71" s="334"/>
      <c r="M71" s="334"/>
      <c r="N71" s="334"/>
      <c r="O71" s="334"/>
      <c r="P71" s="325">
        <f>SUM(Table16[[#This Row],[Retirement Expense]:[Long Term Disability]])</f>
        <v>0</v>
      </c>
      <c r="Q71" s="327">
        <f>Table16[[#This Row],[Total Direct Salary]]+Table16[[#This Row],[Unemployment Insurance]]+Table16[[#This Row],[Total Benefit Amount]]</f>
        <v>0</v>
      </c>
    </row>
    <row r="72" spans="1:17" x14ac:dyDescent="0.3">
      <c r="A72" s="293"/>
      <c r="B72" s="328"/>
      <c r="C72" s="329"/>
      <c r="D72" s="324"/>
      <c r="E72" s="330"/>
      <c r="F72" s="331"/>
      <c r="G72" s="323">
        <f t="shared" si="1"/>
        <v>0</v>
      </c>
      <c r="H72" s="227"/>
      <c r="I72" s="240"/>
      <c r="J72" s="334"/>
      <c r="K72" s="334"/>
      <c r="L72" s="334"/>
      <c r="M72" s="334"/>
      <c r="N72" s="334"/>
      <c r="O72" s="334"/>
      <c r="P72" s="325">
        <f>SUM(Table16[[#This Row],[Retirement Expense]:[Long Term Disability]])</f>
        <v>0</v>
      </c>
      <c r="Q72" s="327">
        <f>Table16[[#This Row],[Total Direct Salary]]+Table16[[#This Row],[Unemployment Insurance]]+Table16[[#This Row],[Total Benefit Amount]]</f>
        <v>0</v>
      </c>
    </row>
    <row r="73" spans="1:17" x14ac:dyDescent="0.3">
      <c r="A73" s="293"/>
      <c r="B73" s="328"/>
      <c r="C73" s="329"/>
      <c r="D73" s="324"/>
      <c r="E73" s="330"/>
      <c r="F73" s="331"/>
      <c r="G73" s="323">
        <f t="shared" si="1"/>
        <v>0</v>
      </c>
      <c r="H73" s="227"/>
      <c r="I73" s="240"/>
      <c r="J73" s="334"/>
      <c r="K73" s="334"/>
      <c r="L73" s="334"/>
      <c r="M73" s="334"/>
      <c r="N73" s="334"/>
      <c r="O73" s="334"/>
      <c r="P73" s="325">
        <f>SUM(Table16[[#This Row],[Retirement Expense]:[Long Term Disability]])</f>
        <v>0</v>
      </c>
      <c r="Q73" s="327">
        <f>Table16[[#This Row],[Total Direct Salary]]+Table16[[#This Row],[Unemployment Insurance]]+Table16[[#This Row],[Total Benefit Amount]]</f>
        <v>0</v>
      </c>
    </row>
    <row r="74" spans="1:17" x14ac:dyDescent="0.3">
      <c r="A74" s="293"/>
      <c r="B74" s="328"/>
      <c r="C74" s="329"/>
      <c r="D74" s="324"/>
      <c r="E74" s="330"/>
      <c r="F74" s="331"/>
      <c r="G74" s="323">
        <f t="shared" si="1"/>
        <v>0</v>
      </c>
      <c r="H74" s="227"/>
      <c r="I74" s="240"/>
      <c r="J74" s="334"/>
      <c r="K74" s="334"/>
      <c r="L74" s="334"/>
      <c r="M74" s="334"/>
      <c r="N74" s="334"/>
      <c r="O74" s="334"/>
      <c r="P74" s="325">
        <f>SUM(Table16[[#This Row],[Retirement Expense]:[Long Term Disability]])</f>
        <v>0</v>
      </c>
      <c r="Q74" s="327">
        <f>Table16[[#This Row],[Total Direct Salary]]+Table16[[#This Row],[Unemployment Insurance]]+Table16[[#This Row],[Total Benefit Amount]]</f>
        <v>0</v>
      </c>
    </row>
    <row r="75" spans="1:17" x14ac:dyDescent="0.3">
      <c r="A75" s="293"/>
      <c r="B75" s="328"/>
      <c r="C75" s="329"/>
      <c r="D75" s="324"/>
      <c r="E75" s="330"/>
      <c r="F75" s="331"/>
      <c r="G75" s="323">
        <f t="shared" si="1"/>
        <v>0</v>
      </c>
      <c r="H75" s="227"/>
      <c r="I75" s="240"/>
      <c r="J75" s="334"/>
      <c r="K75" s="334"/>
      <c r="L75" s="334"/>
      <c r="M75" s="334"/>
      <c r="N75" s="334"/>
      <c r="O75" s="334"/>
      <c r="P75" s="325">
        <f>SUM(Table16[[#This Row],[Retirement Expense]:[Long Term Disability]])</f>
        <v>0</v>
      </c>
      <c r="Q75" s="327">
        <f>Table16[[#This Row],[Total Direct Salary]]+Table16[[#This Row],[Unemployment Insurance]]+Table16[[#This Row],[Total Benefit Amount]]</f>
        <v>0</v>
      </c>
    </row>
    <row r="76" spans="1:17" x14ac:dyDescent="0.3">
      <c r="A76" s="293"/>
      <c r="B76" s="328"/>
      <c r="C76" s="329"/>
      <c r="D76" s="324"/>
      <c r="E76" s="330"/>
      <c r="F76" s="331"/>
      <c r="G76" s="323">
        <f t="shared" ref="G76:G107" si="2">E76*F76</f>
        <v>0</v>
      </c>
      <c r="H76" s="227"/>
      <c r="I76" s="240"/>
      <c r="J76" s="334"/>
      <c r="K76" s="334"/>
      <c r="L76" s="334"/>
      <c r="M76" s="334"/>
      <c r="N76" s="334"/>
      <c r="O76" s="334"/>
      <c r="P76" s="325">
        <f>SUM(Table16[[#This Row],[Retirement Expense]:[Long Term Disability]])</f>
        <v>0</v>
      </c>
      <c r="Q76" s="327">
        <f>Table16[[#This Row],[Total Direct Salary]]+Table16[[#This Row],[Unemployment Insurance]]+Table16[[#This Row],[Total Benefit Amount]]</f>
        <v>0</v>
      </c>
    </row>
    <row r="77" spans="1:17" x14ac:dyDescent="0.3">
      <c r="A77" s="293"/>
      <c r="B77" s="328"/>
      <c r="C77" s="329"/>
      <c r="D77" s="324"/>
      <c r="E77" s="330"/>
      <c r="F77" s="331"/>
      <c r="G77" s="323">
        <f t="shared" si="2"/>
        <v>0</v>
      </c>
      <c r="H77" s="227"/>
      <c r="I77" s="240"/>
      <c r="J77" s="334"/>
      <c r="K77" s="334"/>
      <c r="L77" s="334"/>
      <c r="M77" s="334"/>
      <c r="N77" s="334"/>
      <c r="O77" s="334"/>
      <c r="P77" s="325">
        <f>SUM(Table16[[#This Row],[Retirement Expense]:[Long Term Disability]])</f>
        <v>0</v>
      </c>
      <c r="Q77" s="327">
        <f>Table16[[#This Row],[Total Direct Salary]]+Table16[[#This Row],[Unemployment Insurance]]+Table16[[#This Row],[Total Benefit Amount]]</f>
        <v>0</v>
      </c>
    </row>
    <row r="78" spans="1:17" x14ac:dyDescent="0.3">
      <c r="A78" s="293"/>
      <c r="B78" s="328"/>
      <c r="C78" s="329"/>
      <c r="D78" s="324"/>
      <c r="E78" s="330"/>
      <c r="F78" s="331"/>
      <c r="G78" s="323">
        <f t="shared" si="2"/>
        <v>0</v>
      </c>
      <c r="H78" s="227"/>
      <c r="I78" s="240"/>
      <c r="J78" s="334"/>
      <c r="K78" s="334"/>
      <c r="L78" s="334"/>
      <c r="M78" s="334"/>
      <c r="N78" s="334"/>
      <c r="O78" s="334"/>
      <c r="P78" s="325">
        <f>SUM(Table16[[#This Row],[Retirement Expense]:[Long Term Disability]])</f>
        <v>0</v>
      </c>
      <c r="Q78" s="327">
        <f>Table16[[#This Row],[Total Direct Salary]]+Table16[[#This Row],[Unemployment Insurance]]+Table16[[#This Row],[Total Benefit Amount]]</f>
        <v>0</v>
      </c>
    </row>
    <row r="79" spans="1:17" x14ac:dyDescent="0.3">
      <c r="A79" s="293"/>
      <c r="B79" s="328"/>
      <c r="C79" s="329"/>
      <c r="D79" s="324"/>
      <c r="E79" s="330"/>
      <c r="F79" s="331"/>
      <c r="G79" s="323">
        <f t="shared" si="2"/>
        <v>0</v>
      </c>
      <c r="H79" s="227"/>
      <c r="I79" s="240"/>
      <c r="J79" s="334"/>
      <c r="K79" s="334"/>
      <c r="L79" s="334"/>
      <c r="M79" s="334"/>
      <c r="N79" s="334"/>
      <c r="O79" s="334"/>
      <c r="P79" s="325">
        <f>SUM(Table16[[#This Row],[Retirement Expense]:[Long Term Disability]])</f>
        <v>0</v>
      </c>
      <c r="Q79" s="327">
        <f>Table16[[#This Row],[Total Direct Salary]]+Table16[[#This Row],[Unemployment Insurance]]+Table16[[#This Row],[Total Benefit Amount]]</f>
        <v>0</v>
      </c>
    </row>
    <row r="80" spans="1:17" x14ac:dyDescent="0.3">
      <c r="A80" s="293"/>
      <c r="B80" s="328"/>
      <c r="C80" s="329"/>
      <c r="D80" s="324"/>
      <c r="E80" s="330"/>
      <c r="F80" s="331"/>
      <c r="G80" s="323">
        <f t="shared" si="2"/>
        <v>0</v>
      </c>
      <c r="H80" s="227"/>
      <c r="I80" s="240"/>
      <c r="J80" s="334"/>
      <c r="K80" s="334"/>
      <c r="L80" s="334"/>
      <c r="M80" s="334"/>
      <c r="N80" s="334"/>
      <c r="O80" s="334"/>
      <c r="P80" s="325">
        <f>SUM(Table16[[#This Row],[Retirement Expense]:[Long Term Disability]])</f>
        <v>0</v>
      </c>
      <c r="Q80" s="327">
        <f>Table16[[#This Row],[Total Direct Salary]]+Table16[[#This Row],[Unemployment Insurance]]+Table16[[#This Row],[Total Benefit Amount]]</f>
        <v>0</v>
      </c>
    </row>
    <row r="81" spans="1:17" x14ac:dyDescent="0.3">
      <c r="A81" s="293"/>
      <c r="B81" s="328"/>
      <c r="C81" s="329"/>
      <c r="D81" s="324"/>
      <c r="E81" s="330"/>
      <c r="F81" s="331"/>
      <c r="G81" s="323">
        <f t="shared" si="2"/>
        <v>0</v>
      </c>
      <c r="H81" s="227"/>
      <c r="I81" s="240"/>
      <c r="J81" s="334"/>
      <c r="K81" s="334"/>
      <c r="L81" s="334"/>
      <c r="M81" s="334"/>
      <c r="N81" s="334"/>
      <c r="O81" s="334"/>
      <c r="P81" s="325">
        <f>SUM(Table16[[#This Row],[Retirement Expense]:[Long Term Disability]])</f>
        <v>0</v>
      </c>
      <c r="Q81" s="327">
        <f>Table16[[#This Row],[Total Direct Salary]]+Table16[[#This Row],[Unemployment Insurance]]+Table16[[#This Row],[Total Benefit Amount]]</f>
        <v>0</v>
      </c>
    </row>
    <row r="82" spans="1:17" x14ac:dyDescent="0.3">
      <c r="A82" s="293"/>
      <c r="B82" s="328"/>
      <c r="C82" s="329"/>
      <c r="D82" s="324"/>
      <c r="E82" s="330"/>
      <c r="F82" s="331"/>
      <c r="G82" s="323">
        <f t="shared" si="2"/>
        <v>0</v>
      </c>
      <c r="H82" s="227"/>
      <c r="I82" s="240"/>
      <c r="J82" s="334"/>
      <c r="K82" s="334"/>
      <c r="L82" s="334"/>
      <c r="M82" s="334"/>
      <c r="N82" s="334"/>
      <c r="O82" s="334"/>
      <c r="P82" s="325">
        <f>SUM(Table16[[#This Row],[Retirement Expense]:[Long Term Disability]])</f>
        <v>0</v>
      </c>
      <c r="Q82" s="327">
        <f>Table16[[#This Row],[Total Direct Salary]]+Table16[[#This Row],[Unemployment Insurance]]+Table16[[#This Row],[Total Benefit Amount]]</f>
        <v>0</v>
      </c>
    </row>
    <row r="83" spans="1:17" x14ac:dyDescent="0.3">
      <c r="A83" s="293"/>
      <c r="B83" s="328"/>
      <c r="C83" s="329"/>
      <c r="D83" s="324"/>
      <c r="E83" s="330"/>
      <c r="F83" s="331"/>
      <c r="G83" s="323">
        <f t="shared" si="2"/>
        <v>0</v>
      </c>
      <c r="H83" s="227"/>
      <c r="I83" s="240"/>
      <c r="J83" s="334"/>
      <c r="K83" s="334"/>
      <c r="L83" s="334"/>
      <c r="M83" s="334"/>
      <c r="N83" s="334"/>
      <c r="O83" s="334"/>
      <c r="P83" s="325">
        <f>SUM(Table16[[#This Row],[Retirement Expense]:[Long Term Disability]])</f>
        <v>0</v>
      </c>
      <c r="Q83" s="327">
        <f>Table16[[#This Row],[Total Direct Salary]]+Table16[[#This Row],[Unemployment Insurance]]+Table16[[#This Row],[Total Benefit Amount]]</f>
        <v>0</v>
      </c>
    </row>
    <row r="84" spans="1:17" x14ac:dyDescent="0.3">
      <c r="A84" s="293"/>
      <c r="B84" s="328"/>
      <c r="C84" s="329"/>
      <c r="D84" s="324"/>
      <c r="E84" s="330"/>
      <c r="F84" s="331"/>
      <c r="G84" s="323">
        <f t="shared" si="2"/>
        <v>0</v>
      </c>
      <c r="H84" s="227"/>
      <c r="I84" s="240"/>
      <c r="J84" s="334"/>
      <c r="K84" s="334"/>
      <c r="L84" s="334"/>
      <c r="M84" s="334"/>
      <c r="N84" s="334"/>
      <c r="O84" s="334"/>
      <c r="P84" s="325">
        <f>SUM(Table16[[#This Row],[Retirement Expense]:[Long Term Disability]])</f>
        <v>0</v>
      </c>
      <c r="Q84" s="327">
        <f>Table16[[#This Row],[Total Direct Salary]]+Table16[[#This Row],[Unemployment Insurance]]+Table16[[#This Row],[Total Benefit Amount]]</f>
        <v>0</v>
      </c>
    </row>
    <row r="85" spans="1:17" x14ac:dyDescent="0.3">
      <c r="A85" s="293"/>
      <c r="B85" s="328"/>
      <c r="C85" s="329"/>
      <c r="D85" s="324"/>
      <c r="E85" s="330"/>
      <c r="F85" s="331"/>
      <c r="G85" s="323">
        <f t="shared" si="2"/>
        <v>0</v>
      </c>
      <c r="H85" s="227"/>
      <c r="I85" s="240"/>
      <c r="J85" s="334"/>
      <c r="K85" s="334"/>
      <c r="L85" s="334"/>
      <c r="M85" s="334"/>
      <c r="N85" s="334"/>
      <c r="O85" s="334"/>
      <c r="P85" s="325">
        <f>SUM(Table16[[#This Row],[Retirement Expense]:[Long Term Disability]])</f>
        <v>0</v>
      </c>
      <c r="Q85" s="327">
        <f>Table16[[#This Row],[Total Direct Salary]]+Table16[[#This Row],[Unemployment Insurance]]+Table16[[#This Row],[Total Benefit Amount]]</f>
        <v>0</v>
      </c>
    </row>
    <row r="86" spans="1:17" x14ac:dyDescent="0.3">
      <c r="A86" s="293"/>
      <c r="B86" s="328"/>
      <c r="C86" s="329"/>
      <c r="D86" s="324"/>
      <c r="E86" s="330"/>
      <c r="F86" s="331"/>
      <c r="G86" s="323">
        <f t="shared" si="2"/>
        <v>0</v>
      </c>
      <c r="H86" s="227"/>
      <c r="I86" s="240"/>
      <c r="J86" s="334"/>
      <c r="K86" s="334"/>
      <c r="L86" s="334"/>
      <c r="M86" s="334"/>
      <c r="N86" s="334"/>
      <c r="O86" s="334"/>
      <c r="P86" s="325">
        <f>SUM(Table16[[#This Row],[Retirement Expense]:[Long Term Disability]])</f>
        <v>0</v>
      </c>
      <c r="Q86" s="327">
        <f>Table16[[#This Row],[Total Direct Salary]]+Table16[[#This Row],[Unemployment Insurance]]+Table16[[#This Row],[Total Benefit Amount]]</f>
        <v>0</v>
      </c>
    </row>
    <row r="87" spans="1:17" x14ac:dyDescent="0.3">
      <c r="A87" s="293"/>
      <c r="B87" s="328"/>
      <c r="C87" s="329"/>
      <c r="D87" s="324"/>
      <c r="E87" s="330"/>
      <c r="F87" s="331"/>
      <c r="G87" s="323">
        <f t="shared" si="2"/>
        <v>0</v>
      </c>
      <c r="H87" s="227"/>
      <c r="I87" s="240"/>
      <c r="J87" s="334"/>
      <c r="K87" s="334"/>
      <c r="L87" s="334"/>
      <c r="M87" s="334"/>
      <c r="N87" s="334"/>
      <c r="O87" s="334"/>
      <c r="P87" s="325">
        <f>SUM(Table16[[#This Row],[Retirement Expense]:[Long Term Disability]])</f>
        <v>0</v>
      </c>
      <c r="Q87" s="327">
        <f>Table16[[#This Row],[Total Direct Salary]]+Table16[[#This Row],[Unemployment Insurance]]+Table16[[#This Row],[Total Benefit Amount]]</f>
        <v>0</v>
      </c>
    </row>
    <row r="88" spans="1:17" x14ac:dyDescent="0.3">
      <c r="A88" s="293"/>
      <c r="B88" s="328"/>
      <c r="C88" s="329"/>
      <c r="D88" s="324"/>
      <c r="E88" s="330"/>
      <c r="F88" s="331"/>
      <c r="G88" s="323">
        <f t="shared" si="2"/>
        <v>0</v>
      </c>
      <c r="H88" s="227"/>
      <c r="I88" s="240"/>
      <c r="J88" s="334"/>
      <c r="K88" s="334"/>
      <c r="L88" s="334"/>
      <c r="M88" s="334"/>
      <c r="N88" s="334"/>
      <c r="O88" s="334"/>
      <c r="P88" s="325">
        <f>SUM(Table16[[#This Row],[Retirement Expense]:[Long Term Disability]])</f>
        <v>0</v>
      </c>
      <c r="Q88" s="327">
        <f>Table16[[#This Row],[Total Direct Salary]]+Table16[[#This Row],[Unemployment Insurance]]+Table16[[#This Row],[Total Benefit Amount]]</f>
        <v>0</v>
      </c>
    </row>
    <row r="89" spans="1:17" x14ac:dyDescent="0.3">
      <c r="A89" s="293"/>
      <c r="B89" s="328"/>
      <c r="C89" s="329"/>
      <c r="D89" s="324"/>
      <c r="E89" s="330"/>
      <c r="F89" s="331"/>
      <c r="G89" s="323">
        <f t="shared" si="2"/>
        <v>0</v>
      </c>
      <c r="H89" s="227"/>
      <c r="I89" s="240"/>
      <c r="J89" s="334"/>
      <c r="K89" s="334"/>
      <c r="L89" s="334"/>
      <c r="M89" s="334"/>
      <c r="N89" s="334"/>
      <c r="O89" s="334"/>
      <c r="P89" s="325">
        <f>SUM(Table16[[#This Row],[Retirement Expense]:[Long Term Disability]])</f>
        <v>0</v>
      </c>
      <c r="Q89" s="327">
        <f>Table16[[#This Row],[Total Direct Salary]]+Table16[[#This Row],[Unemployment Insurance]]+Table16[[#This Row],[Total Benefit Amount]]</f>
        <v>0</v>
      </c>
    </row>
    <row r="90" spans="1:17" x14ac:dyDescent="0.3">
      <c r="A90" s="293"/>
      <c r="B90" s="328"/>
      <c r="C90" s="329"/>
      <c r="D90" s="324"/>
      <c r="E90" s="330"/>
      <c r="F90" s="331"/>
      <c r="G90" s="323">
        <f t="shared" si="2"/>
        <v>0</v>
      </c>
      <c r="H90" s="227"/>
      <c r="I90" s="240"/>
      <c r="J90" s="334"/>
      <c r="K90" s="334"/>
      <c r="L90" s="334"/>
      <c r="M90" s="334"/>
      <c r="N90" s="334"/>
      <c r="O90" s="334"/>
      <c r="P90" s="325">
        <f>SUM(Table16[[#This Row],[Retirement Expense]:[Long Term Disability]])</f>
        <v>0</v>
      </c>
      <c r="Q90" s="327">
        <f>Table16[[#This Row],[Total Direct Salary]]+Table16[[#This Row],[Unemployment Insurance]]+Table16[[#This Row],[Total Benefit Amount]]</f>
        <v>0</v>
      </c>
    </row>
    <row r="91" spans="1:17" x14ac:dyDescent="0.3">
      <c r="A91" s="293"/>
      <c r="B91" s="328"/>
      <c r="C91" s="329"/>
      <c r="D91" s="324"/>
      <c r="E91" s="330"/>
      <c r="F91" s="331"/>
      <c r="G91" s="323">
        <f t="shared" si="2"/>
        <v>0</v>
      </c>
      <c r="H91" s="227"/>
      <c r="I91" s="240"/>
      <c r="J91" s="334"/>
      <c r="K91" s="334"/>
      <c r="L91" s="334"/>
      <c r="M91" s="334"/>
      <c r="N91" s="334"/>
      <c r="O91" s="334"/>
      <c r="P91" s="325">
        <f>SUM(Table16[[#This Row],[Retirement Expense]:[Long Term Disability]])</f>
        <v>0</v>
      </c>
      <c r="Q91" s="327">
        <f>Table16[[#This Row],[Total Direct Salary]]+Table16[[#This Row],[Unemployment Insurance]]+Table16[[#This Row],[Total Benefit Amount]]</f>
        <v>0</v>
      </c>
    </row>
    <row r="92" spans="1:17" x14ac:dyDescent="0.3">
      <c r="A92" s="293"/>
      <c r="B92" s="328"/>
      <c r="C92" s="329"/>
      <c r="D92" s="324"/>
      <c r="E92" s="330"/>
      <c r="F92" s="331"/>
      <c r="G92" s="323">
        <f t="shared" si="2"/>
        <v>0</v>
      </c>
      <c r="H92" s="227"/>
      <c r="I92" s="240"/>
      <c r="J92" s="334"/>
      <c r="K92" s="334"/>
      <c r="L92" s="334"/>
      <c r="M92" s="334"/>
      <c r="N92" s="334"/>
      <c r="O92" s="334"/>
      <c r="P92" s="325">
        <f>SUM(Table16[[#This Row],[Retirement Expense]:[Long Term Disability]])</f>
        <v>0</v>
      </c>
      <c r="Q92" s="327">
        <f>Table16[[#This Row],[Total Direct Salary]]+Table16[[#This Row],[Unemployment Insurance]]+Table16[[#This Row],[Total Benefit Amount]]</f>
        <v>0</v>
      </c>
    </row>
    <row r="93" spans="1:17" x14ac:dyDescent="0.3">
      <c r="A93" s="293"/>
      <c r="B93" s="328"/>
      <c r="C93" s="329"/>
      <c r="D93" s="324"/>
      <c r="E93" s="330"/>
      <c r="F93" s="331"/>
      <c r="G93" s="323">
        <f t="shared" si="2"/>
        <v>0</v>
      </c>
      <c r="H93" s="227"/>
      <c r="I93" s="240"/>
      <c r="J93" s="334"/>
      <c r="K93" s="334"/>
      <c r="L93" s="334"/>
      <c r="M93" s="334"/>
      <c r="N93" s="334"/>
      <c r="O93" s="334"/>
      <c r="P93" s="325">
        <f>SUM(Table16[[#This Row],[Retirement Expense]:[Long Term Disability]])</f>
        <v>0</v>
      </c>
      <c r="Q93" s="327">
        <f>Table16[[#This Row],[Total Direct Salary]]+Table16[[#This Row],[Unemployment Insurance]]+Table16[[#This Row],[Total Benefit Amount]]</f>
        <v>0</v>
      </c>
    </row>
    <row r="94" spans="1:17" x14ac:dyDescent="0.3">
      <c r="A94" s="293"/>
      <c r="B94" s="328"/>
      <c r="C94" s="329"/>
      <c r="D94" s="324"/>
      <c r="E94" s="330"/>
      <c r="F94" s="331"/>
      <c r="G94" s="323">
        <f t="shared" si="2"/>
        <v>0</v>
      </c>
      <c r="H94" s="227"/>
      <c r="I94" s="240"/>
      <c r="J94" s="334"/>
      <c r="K94" s="334"/>
      <c r="L94" s="334"/>
      <c r="M94" s="334"/>
      <c r="N94" s="334"/>
      <c r="O94" s="334"/>
      <c r="P94" s="325">
        <f>SUM(Table16[[#This Row],[Retirement Expense]:[Long Term Disability]])</f>
        <v>0</v>
      </c>
      <c r="Q94" s="327">
        <f>Table16[[#This Row],[Total Direct Salary]]+Table16[[#This Row],[Unemployment Insurance]]+Table16[[#This Row],[Total Benefit Amount]]</f>
        <v>0</v>
      </c>
    </row>
    <row r="95" spans="1:17" x14ac:dyDescent="0.3">
      <c r="A95" s="293"/>
      <c r="B95" s="328"/>
      <c r="C95" s="329"/>
      <c r="D95" s="324"/>
      <c r="E95" s="330"/>
      <c r="F95" s="331"/>
      <c r="G95" s="323">
        <f t="shared" si="2"/>
        <v>0</v>
      </c>
      <c r="H95" s="227"/>
      <c r="I95" s="240"/>
      <c r="J95" s="334"/>
      <c r="K95" s="334"/>
      <c r="L95" s="334"/>
      <c r="M95" s="334"/>
      <c r="N95" s="334"/>
      <c r="O95" s="334"/>
      <c r="P95" s="325">
        <f>SUM(Table16[[#This Row],[Retirement Expense]:[Long Term Disability]])</f>
        <v>0</v>
      </c>
      <c r="Q95" s="327">
        <f>Table16[[#This Row],[Total Direct Salary]]+Table16[[#This Row],[Unemployment Insurance]]+Table16[[#This Row],[Total Benefit Amount]]</f>
        <v>0</v>
      </c>
    </row>
    <row r="96" spans="1:17" x14ac:dyDescent="0.3">
      <c r="A96" s="293"/>
      <c r="B96" s="328"/>
      <c r="C96" s="329"/>
      <c r="D96" s="324"/>
      <c r="E96" s="330"/>
      <c r="F96" s="331"/>
      <c r="G96" s="323">
        <f t="shared" si="2"/>
        <v>0</v>
      </c>
      <c r="H96" s="227"/>
      <c r="I96" s="240"/>
      <c r="J96" s="334"/>
      <c r="K96" s="334"/>
      <c r="L96" s="334"/>
      <c r="M96" s="334"/>
      <c r="N96" s="334"/>
      <c r="O96" s="334"/>
      <c r="P96" s="325">
        <f>SUM(Table16[[#This Row],[Retirement Expense]:[Long Term Disability]])</f>
        <v>0</v>
      </c>
      <c r="Q96" s="327">
        <f>Table16[[#This Row],[Total Direct Salary]]+Table16[[#This Row],[Unemployment Insurance]]+Table16[[#This Row],[Total Benefit Amount]]</f>
        <v>0</v>
      </c>
    </row>
    <row r="97" spans="1:17" x14ac:dyDescent="0.3">
      <c r="A97" s="293"/>
      <c r="B97" s="328"/>
      <c r="C97" s="329"/>
      <c r="D97" s="324"/>
      <c r="E97" s="330"/>
      <c r="F97" s="331"/>
      <c r="G97" s="323">
        <f t="shared" si="2"/>
        <v>0</v>
      </c>
      <c r="H97" s="227"/>
      <c r="I97" s="240"/>
      <c r="J97" s="334"/>
      <c r="K97" s="334"/>
      <c r="L97" s="334"/>
      <c r="M97" s="334"/>
      <c r="N97" s="334"/>
      <c r="O97" s="334"/>
      <c r="P97" s="325">
        <f>SUM(Table16[[#This Row],[Retirement Expense]:[Long Term Disability]])</f>
        <v>0</v>
      </c>
      <c r="Q97" s="327">
        <f>Table16[[#This Row],[Total Direct Salary]]+Table16[[#This Row],[Unemployment Insurance]]+Table16[[#This Row],[Total Benefit Amount]]</f>
        <v>0</v>
      </c>
    </row>
    <row r="98" spans="1:17" x14ac:dyDescent="0.3">
      <c r="A98" s="293"/>
      <c r="B98" s="328"/>
      <c r="C98" s="329"/>
      <c r="D98" s="324"/>
      <c r="E98" s="330"/>
      <c r="F98" s="331"/>
      <c r="G98" s="323">
        <f t="shared" si="2"/>
        <v>0</v>
      </c>
      <c r="H98" s="227"/>
      <c r="I98" s="240"/>
      <c r="J98" s="334"/>
      <c r="K98" s="334"/>
      <c r="L98" s="334"/>
      <c r="M98" s="334"/>
      <c r="N98" s="334"/>
      <c r="O98" s="334"/>
      <c r="P98" s="325">
        <f>SUM(Table16[[#This Row],[Retirement Expense]:[Long Term Disability]])</f>
        <v>0</v>
      </c>
      <c r="Q98" s="327">
        <f>Table16[[#This Row],[Total Direct Salary]]+Table16[[#This Row],[Unemployment Insurance]]+Table16[[#This Row],[Total Benefit Amount]]</f>
        <v>0</v>
      </c>
    </row>
    <row r="99" spans="1:17" x14ac:dyDescent="0.3">
      <c r="A99" s="293"/>
      <c r="B99" s="328"/>
      <c r="C99" s="329"/>
      <c r="D99" s="324"/>
      <c r="E99" s="330"/>
      <c r="F99" s="331"/>
      <c r="G99" s="323">
        <f t="shared" si="2"/>
        <v>0</v>
      </c>
      <c r="H99" s="227"/>
      <c r="I99" s="240"/>
      <c r="J99" s="334"/>
      <c r="K99" s="334"/>
      <c r="L99" s="334"/>
      <c r="M99" s="334"/>
      <c r="N99" s="334"/>
      <c r="O99" s="334"/>
      <c r="P99" s="325">
        <f>SUM(Table16[[#This Row],[Retirement Expense]:[Long Term Disability]])</f>
        <v>0</v>
      </c>
      <c r="Q99" s="327">
        <f>Table16[[#This Row],[Total Direct Salary]]+Table16[[#This Row],[Unemployment Insurance]]+Table16[[#This Row],[Total Benefit Amount]]</f>
        <v>0</v>
      </c>
    </row>
    <row r="100" spans="1:17" x14ac:dyDescent="0.3">
      <c r="A100" s="293"/>
      <c r="B100" s="328"/>
      <c r="C100" s="329"/>
      <c r="D100" s="324"/>
      <c r="E100" s="330"/>
      <c r="F100" s="331"/>
      <c r="G100" s="323">
        <f t="shared" si="2"/>
        <v>0</v>
      </c>
      <c r="H100" s="227"/>
      <c r="I100" s="240"/>
      <c r="J100" s="334"/>
      <c r="K100" s="334"/>
      <c r="L100" s="334"/>
      <c r="M100" s="334"/>
      <c r="N100" s="334"/>
      <c r="O100" s="334"/>
      <c r="P100" s="325">
        <f>SUM(Table16[[#This Row],[Retirement Expense]:[Long Term Disability]])</f>
        <v>0</v>
      </c>
      <c r="Q100" s="327">
        <f>Table16[[#This Row],[Total Direct Salary]]+Table16[[#This Row],[Unemployment Insurance]]+Table16[[#This Row],[Total Benefit Amount]]</f>
        <v>0</v>
      </c>
    </row>
    <row r="101" spans="1:17" x14ac:dyDescent="0.3">
      <c r="A101" s="293"/>
      <c r="B101" s="328"/>
      <c r="C101" s="329"/>
      <c r="D101" s="324"/>
      <c r="E101" s="330"/>
      <c r="F101" s="331"/>
      <c r="G101" s="323">
        <f t="shared" si="2"/>
        <v>0</v>
      </c>
      <c r="H101" s="227"/>
      <c r="I101" s="240"/>
      <c r="J101" s="334"/>
      <c r="K101" s="334"/>
      <c r="L101" s="334"/>
      <c r="M101" s="334"/>
      <c r="N101" s="334"/>
      <c r="O101" s="334"/>
      <c r="P101" s="325">
        <f>SUM(Table16[[#This Row],[Retirement Expense]:[Long Term Disability]])</f>
        <v>0</v>
      </c>
      <c r="Q101" s="327">
        <f>Table16[[#This Row],[Total Direct Salary]]+Table16[[#This Row],[Unemployment Insurance]]+Table16[[#This Row],[Total Benefit Amount]]</f>
        <v>0</v>
      </c>
    </row>
    <row r="102" spans="1:17" x14ac:dyDescent="0.3">
      <c r="A102" s="293"/>
      <c r="B102" s="328"/>
      <c r="C102" s="329"/>
      <c r="D102" s="324"/>
      <c r="E102" s="330"/>
      <c r="F102" s="331"/>
      <c r="G102" s="323">
        <f t="shared" si="2"/>
        <v>0</v>
      </c>
      <c r="H102" s="227"/>
      <c r="I102" s="240"/>
      <c r="J102" s="334"/>
      <c r="K102" s="334"/>
      <c r="L102" s="334"/>
      <c r="M102" s="334"/>
      <c r="N102" s="334"/>
      <c r="O102" s="334"/>
      <c r="P102" s="325">
        <f>SUM(Table16[[#This Row],[Retirement Expense]:[Long Term Disability]])</f>
        <v>0</v>
      </c>
      <c r="Q102" s="327">
        <f>Table16[[#This Row],[Total Direct Salary]]+Table16[[#This Row],[Unemployment Insurance]]+Table16[[#This Row],[Total Benefit Amount]]</f>
        <v>0</v>
      </c>
    </row>
    <row r="103" spans="1:17" x14ac:dyDescent="0.3">
      <c r="A103" s="293"/>
      <c r="B103" s="328"/>
      <c r="C103" s="329"/>
      <c r="D103" s="324"/>
      <c r="E103" s="330"/>
      <c r="F103" s="331"/>
      <c r="G103" s="323">
        <f t="shared" si="2"/>
        <v>0</v>
      </c>
      <c r="H103" s="227"/>
      <c r="I103" s="240"/>
      <c r="J103" s="334"/>
      <c r="K103" s="334"/>
      <c r="L103" s="334"/>
      <c r="M103" s="334"/>
      <c r="N103" s="334"/>
      <c r="O103" s="334"/>
      <c r="P103" s="325">
        <f>SUM(Table16[[#This Row],[Retirement Expense]:[Long Term Disability]])</f>
        <v>0</v>
      </c>
      <c r="Q103" s="327">
        <f>Table16[[#This Row],[Total Direct Salary]]+Table16[[#This Row],[Unemployment Insurance]]+Table16[[#This Row],[Total Benefit Amount]]</f>
        <v>0</v>
      </c>
    </row>
    <row r="104" spans="1:17" x14ac:dyDescent="0.3">
      <c r="A104" s="293"/>
      <c r="B104" s="328"/>
      <c r="C104" s="329"/>
      <c r="D104" s="324"/>
      <c r="E104" s="330"/>
      <c r="F104" s="331"/>
      <c r="G104" s="323">
        <f t="shared" si="2"/>
        <v>0</v>
      </c>
      <c r="H104" s="227"/>
      <c r="I104" s="240"/>
      <c r="J104" s="334"/>
      <c r="K104" s="334"/>
      <c r="L104" s="334"/>
      <c r="M104" s="334"/>
      <c r="N104" s="334"/>
      <c r="O104" s="334"/>
      <c r="P104" s="325">
        <f>SUM(Table16[[#This Row],[Retirement Expense]:[Long Term Disability]])</f>
        <v>0</v>
      </c>
      <c r="Q104" s="327">
        <f>Table16[[#This Row],[Total Direct Salary]]+Table16[[#This Row],[Unemployment Insurance]]+Table16[[#This Row],[Total Benefit Amount]]</f>
        <v>0</v>
      </c>
    </row>
    <row r="105" spans="1:17" x14ac:dyDescent="0.3">
      <c r="A105" s="293"/>
      <c r="B105" s="328"/>
      <c r="C105" s="329"/>
      <c r="D105" s="324"/>
      <c r="E105" s="330"/>
      <c r="F105" s="331"/>
      <c r="G105" s="323">
        <f t="shared" si="2"/>
        <v>0</v>
      </c>
      <c r="H105" s="227"/>
      <c r="I105" s="240"/>
      <c r="J105" s="334"/>
      <c r="K105" s="334"/>
      <c r="L105" s="334"/>
      <c r="M105" s="334"/>
      <c r="N105" s="334"/>
      <c r="O105" s="334"/>
      <c r="P105" s="325">
        <f>SUM(Table16[[#This Row],[Retirement Expense]:[Long Term Disability]])</f>
        <v>0</v>
      </c>
      <c r="Q105" s="327">
        <f>Table16[[#This Row],[Total Direct Salary]]+Table16[[#This Row],[Unemployment Insurance]]+Table16[[#This Row],[Total Benefit Amount]]</f>
        <v>0</v>
      </c>
    </row>
    <row r="106" spans="1:17" x14ac:dyDescent="0.3">
      <c r="A106" s="293"/>
      <c r="B106" s="328"/>
      <c r="C106" s="329"/>
      <c r="D106" s="324"/>
      <c r="E106" s="330"/>
      <c r="F106" s="331"/>
      <c r="G106" s="323">
        <f t="shared" si="2"/>
        <v>0</v>
      </c>
      <c r="H106" s="227"/>
      <c r="I106" s="240"/>
      <c r="J106" s="334"/>
      <c r="K106" s="334"/>
      <c r="L106" s="334"/>
      <c r="M106" s="334"/>
      <c r="N106" s="334"/>
      <c r="O106" s="334"/>
      <c r="P106" s="325">
        <f>SUM(Table16[[#This Row],[Retirement Expense]:[Long Term Disability]])</f>
        <v>0</v>
      </c>
      <c r="Q106" s="327">
        <f>Table16[[#This Row],[Total Direct Salary]]+Table16[[#This Row],[Unemployment Insurance]]+Table16[[#This Row],[Total Benefit Amount]]</f>
        <v>0</v>
      </c>
    </row>
    <row r="107" spans="1:17" x14ac:dyDescent="0.3">
      <c r="A107" s="293"/>
      <c r="B107" s="328"/>
      <c r="C107" s="329"/>
      <c r="D107" s="324"/>
      <c r="E107" s="330"/>
      <c r="F107" s="331"/>
      <c r="G107" s="323">
        <f t="shared" si="2"/>
        <v>0</v>
      </c>
      <c r="H107" s="227"/>
      <c r="I107" s="240"/>
      <c r="J107" s="334"/>
      <c r="K107" s="334"/>
      <c r="L107" s="334"/>
      <c r="M107" s="334"/>
      <c r="N107" s="334"/>
      <c r="O107" s="334"/>
      <c r="P107" s="325">
        <f>SUM(Table16[[#This Row],[Retirement Expense]:[Long Term Disability]])</f>
        <v>0</v>
      </c>
      <c r="Q107" s="327">
        <f>Table16[[#This Row],[Total Direct Salary]]+Table16[[#This Row],[Unemployment Insurance]]+Table16[[#This Row],[Total Benefit Amount]]</f>
        <v>0</v>
      </c>
    </row>
    <row r="108" spans="1:17" x14ac:dyDescent="0.3">
      <c r="A108" s="293"/>
      <c r="B108" s="328"/>
      <c r="C108" s="329"/>
      <c r="D108" s="324"/>
      <c r="E108" s="330"/>
      <c r="F108" s="331"/>
      <c r="G108" s="323">
        <f t="shared" ref="G108:G139" si="3">E108*F108</f>
        <v>0</v>
      </c>
      <c r="H108" s="227"/>
      <c r="I108" s="240"/>
      <c r="J108" s="334"/>
      <c r="K108" s="334"/>
      <c r="L108" s="334"/>
      <c r="M108" s="334"/>
      <c r="N108" s="334"/>
      <c r="O108" s="334"/>
      <c r="P108" s="325">
        <f>SUM(Table16[[#This Row],[Retirement Expense]:[Long Term Disability]])</f>
        <v>0</v>
      </c>
      <c r="Q108" s="327">
        <f>Table16[[#This Row],[Total Direct Salary]]+Table16[[#This Row],[Unemployment Insurance]]+Table16[[#This Row],[Total Benefit Amount]]</f>
        <v>0</v>
      </c>
    </row>
    <row r="109" spans="1:17" x14ac:dyDescent="0.3">
      <c r="A109" s="293"/>
      <c r="B109" s="328"/>
      <c r="C109" s="329"/>
      <c r="D109" s="324"/>
      <c r="E109" s="330"/>
      <c r="F109" s="331"/>
      <c r="G109" s="323">
        <f t="shared" si="3"/>
        <v>0</v>
      </c>
      <c r="H109" s="227"/>
      <c r="I109" s="240"/>
      <c r="J109" s="334"/>
      <c r="K109" s="334"/>
      <c r="L109" s="334"/>
      <c r="M109" s="334"/>
      <c r="N109" s="334"/>
      <c r="O109" s="334"/>
      <c r="P109" s="325">
        <f>SUM(Table16[[#This Row],[Retirement Expense]:[Long Term Disability]])</f>
        <v>0</v>
      </c>
      <c r="Q109" s="327">
        <f>Table16[[#This Row],[Total Direct Salary]]+Table16[[#This Row],[Unemployment Insurance]]+Table16[[#This Row],[Total Benefit Amount]]</f>
        <v>0</v>
      </c>
    </row>
    <row r="110" spans="1:17" x14ac:dyDescent="0.3">
      <c r="A110" s="293"/>
      <c r="B110" s="328"/>
      <c r="C110" s="329"/>
      <c r="D110" s="324"/>
      <c r="E110" s="330"/>
      <c r="F110" s="331"/>
      <c r="G110" s="323">
        <f t="shared" si="3"/>
        <v>0</v>
      </c>
      <c r="H110" s="227"/>
      <c r="I110" s="240"/>
      <c r="J110" s="334"/>
      <c r="K110" s="334"/>
      <c r="L110" s="334"/>
      <c r="M110" s="334"/>
      <c r="N110" s="334"/>
      <c r="O110" s="334"/>
      <c r="P110" s="325">
        <f>SUM(Table16[[#This Row],[Retirement Expense]:[Long Term Disability]])</f>
        <v>0</v>
      </c>
      <c r="Q110" s="327">
        <f>Table16[[#This Row],[Total Direct Salary]]+Table16[[#This Row],[Unemployment Insurance]]+Table16[[#This Row],[Total Benefit Amount]]</f>
        <v>0</v>
      </c>
    </row>
    <row r="111" spans="1:17" x14ac:dyDescent="0.3">
      <c r="A111" s="293"/>
      <c r="B111" s="328"/>
      <c r="C111" s="329"/>
      <c r="D111" s="324"/>
      <c r="E111" s="330"/>
      <c r="F111" s="331"/>
      <c r="G111" s="323">
        <f t="shared" si="3"/>
        <v>0</v>
      </c>
      <c r="H111" s="227"/>
      <c r="I111" s="240"/>
      <c r="J111" s="334"/>
      <c r="K111" s="334"/>
      <c r="L111" s="334"/>
      <c r="M111" s="334"/>
      <c r="N111" s="334"/>
      <c r="O111" s="334"/>
      <c r="P111" s="325">
        <f>SUM(Table16[[#This Row],[Retirement Expense]:[Long Term Disability]])</f>
        <v>0</v>
      </c>
      <c r="Q111" s="327">
        <f>Table16[[#This Row],[Total Direct Salary]]+Table16[[#This Row],[Unemployment Insurance]]+Table16[[#This Row],[Total Benefit Amount]]</f>
        <v>0</v>
      </c>
    </row>
    <row r="112" spans="1:17" x14ac:dyDescent="0.3">
      <c r="A112" s="293"/>
      <c r="B112" s="328"/>
      <c r="C112" s="329"/>
      <c r="D112" s="324"/>
      <c r="E112" s="330"/>
      <c r="F112" s="331"/>
      <c r="G112" s="323">
        <f t="shared" si="3"/>
        <v>0</v>
      </c>
      <c r="H112" s="227"/>
      <c r="I112" s="240"/>
      <c r="J112" s="334"/>
      <c r="K112" s="334"/>
      <c r="L112" s="334"/>
      <c r="M112" s="334"/>
      <c r="N112" s="334"/>
      <c r="O112" s="334"/>
      <c r="P112" s="325">
        <f>SUM(Table16[[#This Row],[Retirement Expense]:[Long Term Disability]])</f>
        <v>0</v>
      </c>
      <c r="Q112" s="327">
        <f>Table16[[#This Row],[Total Direct Salary]]+Table16[[#This Row],[Unemployment Insurance]]+Table16[[#This Row],[Total Benefit Amount]]</f>
        <v>0</v>
      </c>
    </row>
    <row r="113" spans="1:17" x14ac:dyDescent="0.3">
      <c r="A113" s="293"/>
      <c r="B113" s="328"/>
      <c r="C113" s="329"/>
      <c r="D113" s="324"/>
      <c r="E113" s="330"/>
      <c r="F113" s="331"/>
      <c r="G113" s="323">
        <f t="shared" si="3"/>
        <v>0</v>
      </c>
      <c r="H113" s="227"/>
      <c r="I113" s="240"/>
      <c r="J113" s="334"/>
      <c r="K113" s="334"/>
      <c r="L113" s="334"/>
      <c r="M113" s="334"/>
      <c r="N113" s="334"/>
      <c r="O113" s="334"/>
      <c r="P113" s="325">
        <f>SUM(Table16[[#This Row],[Retirement Expense]:[Long Term Disability]])</f>
        <v>0</v>
      </c>
      <c r="Q113" s="327">
        <f>Table16[[#This Row],[Total Direct Salary]]+Table16[[#This Row],[Unemployment Insurance]]+Table16[[#This Row],[Total Benefit Amount]]</f>
        <v>0</v>
      </c>
    </row>
    <row r="114" spans="1:17" x14ac:dyDescent="0.3">
      <c r="A114" s="293"/>
      <c r="B114" s="328"/>
      <c r="C114" s="329"/>
      <c r="D114" s="324"/>
      <c r="E114" s="330"/>
      <c r="F114" s="331"/>
      <c r="G114" s="323">
        <f t="shared" si="3"/>
        <v>0</v>
      </c>
      <c r="H114" s="227"/>
      <c r="I114" s="240"/>
      <c r="J114" s="334"/>
      <c r="K114" s="334"/>
      <c r="L114" s="334"/>
      <c r="M114" s="334"/>
      <c r="N114" s="334"/>
      <c r="O114" s="334"/>
      <c r="P114" s="325">
        <f>SUM(Table16[[#This Row],[Retirement Expense]:[Long Term Disability]])</f>
        <v>0</v>
      </c>
      <c r="Q114" s="327">
        <f>Table16[[#This Row],[Total Direct Salary]]+Table16[[#This Row],[Unemployment Insurance]]+Table16[[#This Row],[Total Benefit Amount]]</f>
        <v>0</v>
      </c>
    </row>
    <row r="115" spans="1:17" x14ac:dyDescent="0.3">
      <c r="A115" s="293"/>
      <c r="B115" s="328"/>
      <c r="C115" s="329"/>
      <c r="D115" s="324"/>
      <c r="E115" s="330"/>
      <c r="F115" s="331"/>
      <c r="G115" s="323">
        <f t="shared" si="3"/>
        <v>0</v>
      </c>
      <c r="H115" s="227"/>
      <c r="I115" s="240"/>
      <c r="J115" s="334"/>
      <c r="K115" s="334"/>
      <c r="L115" s="334"/>
      <c r="M115" s="334"/>
      <c r="N115" s="334"/>
      <c r="O115" s="334"/>
      <c r="P115" s="325">
        <f>SUM(Table16[[#This Row],[Retirement Expense]:[Long Term Disability]])</f>
        <v>0</v>
      </c>
      <c r="Q115" s="327">
        <f>Table16[[#This Row],[Total Direct Salary]]+Table16[[#This Row],[Unemployment Insurance]]+Table16[[#This Row],[Total Benefit Amount]]</f>
        <v>0</v>
      </c>
    </row>
    <row r="116" spans="1:17" x14ac:dyDescent="0.3">
      <c r="A116" s="293"/>
      <c r="B116" s="328"/>
      <c r="C116" s="329"/>
      <c r="D116" s="324"/>
      <c r="E116" s="330"/>
      <c r="F116" s="331"/>
      <c r="G116" s="323">
        <f t="shared" si="3"/>
        <v>0</v>
      </c>
      <c r="H116" s="227"/>
      <c r="I116" s="240"/>
      <c r="J116" s="334"/>
      <c r="K116" s="334"/>
      <c r="L116" s="334"/>
      <c r="M116" s="334"/>
      <c r="N116" s="334"/>
      <c r="O116" s="334"/>
      <c r="P116" s="325">
        <f>SUM(Table16[[#This Row],[Retirement Expense]:[Long Term Disability]])</f>
        <v>0</v>
      </c>
      <c r="Q116" s="327">
        <f>Table16[[#This Row],[Total Direct Salary]]+Table16[[#This Row],[Unemployment Insurance]]+Table16[[#This Row],[Total Benefit Amount]]</f>
        <v>0</v>
      </c>
    </row>
    <row r="117" spans="1:17" x14ac:dyDescent="0.3">
      <c r="A117" s="293"/>
      <c r="B117" s="328"/>
      <c r="C117" s="329"/>
      <c r="D117" s="324"/>
      <c r="E117" s="330"/>
      <c r="F117" s="331"/>
      <c r="G117" s="323">
        <f t="shared" si="3"/>
        <v>0</v>
      </c>
      <c r="H117" s="227"/>
      <c r="I117" s="240"/>
      <c r="J117" s="334"/>
      <c r="K117" s="334"/>
      <c r="L117" s="334"/>
      <c r="M117" s="334"/>
      <c r="N117" s="334"/>
      <c r="O117" s="334"/>
      <c r="P117" s="325">
        <f>SUM(Table16[[#This Row],[Retirement Expense]:[Long Term Disability]])</f>
        <v>0</v>
      </c>
      <c r="Q117" s="327">
        <f>Table16[[#This Row],[Total Direct Salary]]+Table16[[#This Row],[Unemployment Insurance]]+Table16[[#This Row],[Total Benefit Amount]]</f>
        <v>0</v>
      </c>
    </row>
    <row r="118" spans="1:17" x14ac:dyDescent="0.3">
      <c r="A118" s="293"/>
      <c r="B118" s="328"/>
      <c r="C118" s="329"/>
      <c r="D118" s="324"/>
      <c r="E118" s="330"/>
      <c r="F118" s="331"/>
      <c r="G118" s="323">
        <f t="shared" si="3"/>
        <v>0</v>
      </c>
      <c r="H118" s="227"/>
      <c r="I118" s="240"/>
      <c r="J118" s="334"/>
      <c r="K118" s="334"/>
      <c r="L118" s="334"/>
      <c r="M118" s="334"/>
      <c r="N118" s="334"/>
      <c r="O118" s="334"/>
      <c r="P118" s="325">
        <f>SUM(Table16[[#This Row],[Retirement Expense]:[Long Term Disability]])</f>
        <v>0</v>
      </c>
      <c r="Q118" s="327">
        <f>Table16[[#This Row],[Total Direct Salary]]+Table16[[#This Row],[Unemployment Insurance]]+Table16[[#This Row],[Total Benefit Amount]]</f>
        <v>0</v>
      </c>
    </row>
    <row r="119" spans="1:17" x14ac:dyDescent="0.3">
      <c r="A119" s="293"/>
      <c r="B119" s="328"/>
      <c r="C119" s="329"/>
      <c r="D119" s="324"/>
      <c r="E119" s="330"/>
      <c r="F119" s="331"/>
      <c r="G119" s="323">
        <f t="shared" si="3"/>
        <v>0</v>
      </c>
      <c r="H119" s="227"/>
      <c r="I119" s="240"/>
      <c r="J119" s="334"/>
      <c r="K119" s="334"/>
      <c r="L119" s="334"/>
      <c r="M119" s="334"/>
      <c r="N119" s="334"/>
      <c r="O119" s="334"/>
      <c r="P119" s="325">
        <f>SUM(Table16[[#This Row],[Retirement Expense]:[Long Term Disability]])</f>
        <v>0</v>
      </c>
      <c r="Q119" s="327">
        <f>Table16[[#This Row],[Total Direct Salary]]+Table16[[#This Row],[Unemployment Insurance]]+Table16[[#This Row],[Total Benefit Amount]]</f>
        <v>0</v>
      </c>
    </row>
    <row r="120" spans="1:17" x14ac:dyDescent="0.3">
      <c r="A120" s="293"/>
      <c r="B120" s="328"/>
      <c r="C120" s="329"/>
      <c r="D120" s="324"/>
      <c r="E120" s="330"/>
      <c r="F120" s="331"/>
      <c r="G120" s="323">
        <f t="shared" si="3"/>
        <v>0</v>
      </c>
      <c r="H120" s="227"/>
      <c r="I120" s="240"/>
      <c r="J120" s="334"/>
      <c r="K120" s="334"/>
      <c r="L120" s="334"/>
      <c r="M120" s="334"/>
      <c r="N120" s="334"/>
      <c r="O120" s="334"/>
      <c r="P120" s="325">
        <f>SUM(Table16[[#This Row],[Retirement Expense]:[Long Term Disability]])</f>
        <v>0</v>
      </c>
      <c r="Q120" s="327">
        <f>Table16[[#This Row],[Total Direct Salary]]+Table16[[#This Row],[Unemployment Insurance]]+Table16[[#This Row],[Total Benefit Amount]]</f>
        <v>0</v>
      </c>
    </row>
    <row r="121" spans="1:17" x14ac:dyDescent="0.3">
      <c r="A121" s="293"/>
      <c r="B121" s="328"/>
      <c r="C121" s="329"/>
      <c r="D121" s="324"/>
      <c r="E121" s="330"/>
      <c r="F121" s="331"/>
      <c r="G121" s="323">
        <f t="shared" si="3"/>
        <v>0</v>
      </c>
      <c r="H121" s="227"/>
      <c r="I121" s="240"/>
      <c r="J121" s="334"/>
      <c r="K121" s="334"/>
      <c r="L121" s="334"/>
      <c r="M121" s="334"/>
      <c r="N121" s="334"/>
      <c r="O121" s="334"/>
      <c r="P121" s="325">
        <f>SUM(Table16[[#This Row],[Retirement Expense]:[Long Term Disability]])</f>
        <v>0</v>
      </c>
      <c r="Q121" s="327">
        <f>Table16[[#This Row],[Total Direct Salary]]+Table16[[#This Row],[Unemployment Insurance]]+Table16[[#This Row],[Total Benefit Amount]]</f>
        <v>0</v>
      </c>
    </row>
    <row r="122" spans="1:17" x14ac:dyDescent="0.3">
      <c r="A122" s="293"/>
      <c r="B122" s="328"/>
      <c r="C122" s="329"/>
      <c r="D122" s="324"/>
      <c r="E122" s="330"/>
      <c r="F122" s="331"/>
      <c r="G122" s="323">
        <f t="shared" si="3"/>
        <v>0</v>
      </c>
      <c r="H122" s="227"/>
      <c r="I122" s="240"/>
      <c r="J122" s="334"/>
      <c r="K122" s="334"/>
      <c r="L122" s="334"/>
      <c r="M122" s="334"/>
      <c r="N122" s="334"/>
      <c r="O122" s="334"/>
      <c r="P122" s="325">
        <f>SUM(Table16[[#This Row],[Retirement Expense]:[Long Term Disability]])</f>
        <v>0</v>
      </c>
      <c r="Q122" s="327">
        <f>Table16[[#This Row],[Total Direct Salary]]+Table16[[#This Row],[Unemployment Insurance]]+Table16[[#This Row],[Total Benefit Amount]]</f>
        <v>0</v>
      </c>
    </row>
    <row r="123" spans="1:17" x14ac:dyDescent="0.3">
      <c r="A123" s="293"/>
      <c r="B123" s="328"/>
      <c r="C123" s="329"/>
      <c r="D123" s="324"/>
      <c r="E123" s="330"/>
      <c r="F123" s="331"/>
      <c r="G123" s="323">
        <f t="shared" si="3"/>
        <v>0</v>
      </c>
      <c r="H123" s="227"/>
      <c r="I123" s="240"/>
      <c r="J123" s="334"/>
      <c r="K123" s="334"/>
      <c r="L123" s="334"/>
      <c r="M123" s="334"/>
      <c r="N123" s="334"/>
      <c r="O123" s="334"/>
      <c r="P123" s="325">
        <f>SUM(Table16[[#This Row],[Retirement Expense]:[Long Term Disability]])</f>
        <v>0</v>
      </c>
      <c r="Q123" s="327">
        <f>Table16[[#This Row],[Total Direct Salary]]+Table16[[#This Row],[Unemployment Insurance]]+Table16[[#This Row],[Total Benefit Amount]]</f>
        <v>0</v>
      </c>
    </row>
    <row r="124" spans="1:17" x14ac:dyDescent="0.3">
      <c r="A124" s="293"/>
      <c r="B124" s="328"/>
      <c r="C124" s="329"/>
      <c r="D124" s="324"/>
      <c r="E124" s="330"/>
      <c r="F124" s="331"/>
      <c r="G124" s="323">
        <f t="shared" si="3"/>
        <v>0</v>
      </c>
      <c r="H124" s="227"/>
      <c r="I124" s="240"/>
      <c r="J124" s="334"/>
      <c r="K124" s="334"/>
      <c r="L124" s="334"/>
      <c r="M124" s="334"/>
      <c r="N124" s="334"/>
      <c r="O124" s="334"/>
      <c r="P124" s="325">
        <f>SUM(Table16[[#This Row],[Retirement Expense]:[Long Term Disability]])</f>
        <v>0</v>
      </c>
      <c r="Q124" s="327">
        <f>Table16[[#This Row],[Total Direct Salary]]+Table16[[#This Row],[Unemployment Insurance]]+Table16[[#This Row],[Total Benefit Amount]]</f>
        <v>0</v>
      </c>
    </row>
    <row r="125" spans="1:17" x14ac:dyDescent="0.3">
      <c r="A125" s="293"/>
      <c r="B125" s="328"/>
      <c r="C125" s="329"/>
      <c r="D125" s="324"/>
      <c r="E125" s="330"/>
      <c r="F125" s="331"/>
      <c r="G125" s="323">
        <f t="shared" si="3"/>
        <v>0</v>
      </c>
      <c r="H125" s="227"/>
      <c r="I125" s="240"/>
      <c r="J125" s="334"/>
      <c r="K125" s="334"/>
      <c r="L125" s="334"/>
      <c r="M125" s="334"/>
      <c r="N125" s="334"/>
      <c r="O125" s="334"/>
      <c r="P125" s="325">
        <f>SUM(Table16[[#This Row],[Retirement Expense]:[Long Term Disability]])</f>
        <v>0</v>
      </c>
      <c r="Q125" s="327">
        <f>Table16[[#This Row],[Total Direct Salary]]+Table16[[#This Row],[Unemployment Insurance]]+Table16[[#This Row],[Total Benefit Amount]]</f>
        <v>0</v>
      </c>
    </row>
    <row r="126" spans="1:17" x14ac:dyDescent="0.3">
      <c r="A126" s="293"/>
      <c r="B126" s="328"/>
      <c r="C126" s="329"/>
      <c r="D126" s="324"/>
      <c r="E126" s="330"/>
      <c r="F126" s="331"/>
      <c r="G126" s="323">
        <f t="shared" si="3"/>
        <v>0</v>
      </c>
      <c r="H126" s="227"/>
      <c r="I126" s="240"/>
      <c r="J126" s="334"/>
      <c r="K126" s="334"/>
      <c r="L126" s="334"/>
      <c r="M126" s="334"/>
      <c r="N126" s="334"/>
      <c r="O126" s="334"/>
      <c r="P126" s="325">
        <f>SUM(Table16[[#This Row],[Retirement Expense]:[Long Term Disability]])</f>
        <v>0</v>
      </c>
      <c r="Q126" s="327">
        <f>Table16[[#This Row],[Total Direct Salary]]+Table16[[#This Row],[Unemployment Insurance]]+Table16[[#This Row],[Total Benefit Amount]]</f>
        <v>0</v>
      </c>
    </row>
    <row r="127" spans="1:17" x14ac:dyDescent="0.3">
      <c r="A127" s="293"/>
      <c r="B127" s="328"/>
      <c r="C127" s="329"/>
      <c r="D127" s="324"/>
      <c r="E127" s="330"/>
      <c r="F127" s="331"/>
      <c r="G127" s="323">
        <f t="shared" si="3"/>
        <v>0</v>
      </c>
      <c r="H127" s="227"/>
      <c r="I127" s="240"/>
      <c r="J127" s="334"/>
      <c r="K127" s="334"/>
      <c r="L127" s="334"/>
      <c r="M127" s="334"/>
      <c r="N127" s="334"/>
      <c r="O127" s="334"/>
      <c r="P127" s="325">
        <f>SUM(Table16[[#This Row],[Retirement Expense]:[Long Term Disability]])</f>
        <v>0</v>
      </c>
      <c r="Q127" s="327">
        <f>Table16[[#This Row],[Total Direct Salary]]+Table16[[#This Row],[Unemployment Insurance]]+Table16[[#This Row],[Total Benefit Amount]]</f>
        <v>0</v>
      </c>
    </row>
    <row r="128" spans="1:17" x14ac:dyDescent="0.3">
      <c r="A128" s="293"/>
      <c r="B128" s="328"/>
      <c r="C128" s="329"/>
      <c r="D128" s="324"/>
      <c r="E128" s="330"/>
      <c r="F128" s="331"/>
      <c r="G128" s="323">
        <f t="shared" si="3"/>
        <v>0</v>
      </c>
      <c r="H128" s="227"/>
      <c r="I128" s="240"/>
      <c r="J128" s="334"/>
      <c r="K128" s="334"/>
      <c r="L128" s="334"/>
      <c r="M128" s="334"/>
      <c r="N128" s="334"/>
      <c r="O128" s="334"/>
      <c r="P128" s="325">
        <f>SUM(Table16[[#This Row],[Retirement Expense]:[Long Term Disability]])</f>
        <v>0</v>
      </c>
      <c r="Q128" s="327">
        <f>Table16[[#This Row],[Total Direct Salary]]+Table16[[#This Row],[Unemployment Insurance]]+Table16[[#This Row],[Total Benefit Amount]]</f>
        <v>0</v>
      </c>
    </row>
    <row r="129" spans="1:17" x14ac:dyDescent="0.3">
      <c r="A129" s="293"/>
      <c r="B129" s="328"/>
      <c r="C129" s="329"/>
      <c r="D129" s="324"/>
      <c r="E129" s="330"/>
      <c r="F129" s="331"/>
      <c r="G129" s="323">
        <f t="shared" si="3"/>
        <v>0</v>
      </c>
      <c r="H129" s="227"/>
      <c r="I129" s="240"/>
      <c r="J129" s="334"/>
      <c r="K129" s="334"/>
      <c r="L129" s="334"/>
      <c r="M129" s="334"/>
      <c r="N129" s="334"/>
      <c r="O129" s="334"/>
      <c r="P129" s="325">
        <f>SUM(Table16[[#This Row],[Retirement Expense]:[Long Term Disability]])</f>
        <v>0</v>
      </c>
      <c r="Q129" s="327">
        <f>Table16[[#This Row],[Total Direct Salary]]+Table16[[#This Row],[Unemployment Insurance]]+Table16[[#This Row],[Total Benefit Amount]]</f>
        <v>0</v>
      </c>
    </row>
    <row r="130" spans="1:17" x14ac:dyDescent="0.3">
      <c r="A130" s="293"/>
      <c r="B130" s="328"/>
      <c r="C130" s="329"/>
      <c r="D130" s="324"/>
      <c r="E130" s="330"/>
      <c r="F130" s="331"/>
      <c r="G130" s="323">
        <f t="shared" si="3"/>
        <v>0</v>
      </c>
      <c r="H130" s="227"/>
      <c r="I130" s="240"/>
      <c r="J130" s="334"/>
      <c r="K130" s="334"/>
      <c r="L130" s="334"/>
      <c r="M130" s="334"/>
      <c r="N130" s="334"/>
      <c r="O130" s="334"/>
      <c r="P130" s="325">
        <f>SUM(Table16[[#This Row],[Retirement Expense]:[Long Term Disability]])</f>
        <v>0</v>
      </c>
      <c r="Q130" s="327">
        <f>Table16[[#This Row],[Total Direct Salary]]+Table16[[#This Row],[Unemployment Insurance]]+Table16[[#This Row],[Total Benefit Amount]]</f>
        <v>0</v>
      </c>
    </row>
    <row r="131" spans="1:17" x14ac:dyDescent="0.3">
      <c r="A131" s="293"/>
      <c r="B131" s="328"/>
      <c r="C131" s="329"/>
      <c r="D131" s="324"/>
      <c r="E131" s="330"/>
      <c r="F131" s="331"/>
      <c r="G131" s="323">
        <f t="shared" si="3"/>
        <v>0</v>
      </c>
      <c r="H131" s="227"/>
      <c r="I131" s="240"/>
      <c r="J131" s="334"/>
      <c r="K131" s="334"/>
      <c r="L131" s="334"/>
      <c r="M131" s="334"/>
      <c r="N131" s="334"/>
      <c r="O131" s="334"/>
      <c r="P131" s="325">
        <f>SUM(Table16[[#This Row],[Retirement Expense]:[Long Term Disability]])</f>
        <v>0</v>
      </c>
      <c r="Q131" s="327">
        <f>Table16[[#This Row],[Total Direct Salary]]+Table16[[#This Row],[Unemployment Insurance]]+Table16[[#This Row],[Total Benefit Amount]]</f>
        <v>0</v>
      </c>
    </row>
    <row r="132" spans="1:17" x14ac:dyDescent="0.3">
      <c r="A132" s="293"/>
      <c r="B132" s="328"/>
      <c r="C132" s="329"/>
      <c r="D132" s="324"/>
      <c r="E132" s="330"/>
      <c r="F132" s="331"/>
      <c r="G132" s="323">
        <f t="shared" si="3"/>
        <v>0</v>
      </c>
      <c r="H132" s="227"/>
      <c r="I132" s="240"/>
      <c r="J132" s="334"/>
      <c r="K132" s="334"/>
      <c r="L132" s="334"/>
      <c r="M132" s="334"/>
      <c r="N132" s="334"/>
      <c r="O132" s="334"/>
      <c r="P132" s="325">
        <f>SUM(Table16[[#This Row],[Retirement Expense]:[Long Term Disability]])</f>
        <v>0</v>
      </c>
      <c r="Q132" s="327">
        <f>Table16[[#This Row],[Total Direct Salary]]+Table16[[#This Row],[Unemployment Insurance]]+Table16[[#This Row],[Total Benefit Amount]]</f>
        <v>0</v>
      </c>
    </row>
    <row r="133" spans="1:17" x14ac:dyDescent="0.3">
      <c r="A133" s="293"/>
      <c r="B133" s="328"/>
      <c r="C133" s="329"/>
      <c r="D133" s="324"/>
      <c r="E133" s="330"/>
      <c r="F133" s="331"/>
      <c r="G133" s="323">
        <f t="shared" si="3"/>
        <v>0</v>
      </c>
      <c r="H133" s="227"/>
      <c r="I133" s="240"/>
      <c r="J133" s="334"/>
      <c r="K133" s="334"/>
      <c r="L133" s="334"/>
      <c r="M133" s="334"/>
      <c r="N133" s="334"/>
      <c r="O133" s="334"/>
      <c r="P133" s="325">
        <f>SUM(Table16[[#This Row],[Retirement Expense]:[Long Term Disability]])</f>
        <v>0</v>
      </c>
      <c r="Q133" s="327">
        <f>Table16[[#This Row],[Total Direct Salary]]+Table16[[#This Row],[Unemployment Insurance]]+Table16[[#This Row],[Total Benefit Amount]]</f>
        <v>0</v>
      </c>
    </row>
    <row r="134" spans="1:17" x14ac:dyDescent="0.3">
      <c r="A134" s="293"/>
      <c r="B134" s="328"/>
      <c r="C134" s="329"/>
      <c r="D134" s="324"/>
      <c r="E134" s="330"/>
      <c r="F134" s="331"/>
      <c r="G134" s="323">
        <f t="shared" si="3"/>
        <v>0</v>
      </c>
      <c r="H134" s="227"/>
      <c r="I134" s="240"/>
      <c r="J134" s="334"/>
      <c r="K134" s="334"/>
      <c r="L134" s="334"/>
      <c r="M134" s="334"/>
      <c r="N134" s="334"/>
      <c r="O134" s="334"/>
      <c r="P134" s="325">
        <f>SUM(Table16[[#This Row],[Retirement Expense]:[Long Term Disability]])</f>
        <v>0</v>
      </c>
      <c r="Q134" s="327">
        <f>Table16[[#This Row],[Total Direct Salary]]+Table16[[#This Row],[Unemployment Insurance]]+Table16[[#This Row],[Total Benefit Amount]]</f>
        <v>0</v>
      </c>
    </row>
    <row r="135" spans="1:17" x14ac:dyDescent="0.3">
      <c r="A135" s="293"/>
      <c r="B135" s="328"/>
      <c r="C135" s="329"/>
      <c r="D135" s="324"/>
      <c r="E135" s="330"/>
      <c r="F135" s="331"/>
      <c r="G135" s="323">
        <f t="shared" si="3"/>
        <v>0</v>
      </c>
      <c r="H135" s="227"/>
      <c r="I135" s="240"/>
      <c r="J135" s="334"/>
      <c r="K135" s="334"/>
      <c r="L135" s="334"/>
      <c r="M135" s="334"/>
      <c r="N135" s="334"/>
      <c r="O135" s="334"/>
      <c r="P135" s="325">
        <f>SUM(Table16[[#This Row],[Retirement Expense]:[Long Term Disability]])</f>
        <v>0</v>
      </c>
      <c r="Q135" s="327">
        <f>Table16[[#This Row],[Total Direct Salary]]+Table16[[#This Row],[Unemployment Insurance]]+Table16[[#This Row],[Total Benefit Amount]]</f>
        <v>0</v>
      </c>
    </row>
    <row r="136" spans="1:17" x14ac:dyDescent="0.3">
      <c r="A136" s="293"/>
      <c r="B136" s="328"/>
      <c r="C136" s="329"/>
      <c r="D136" s="324"/>
      <c r="E136" s="330"/>
      <c r="F136" s="331"/>
      <c r="G136" s="323">
        <f t="shared" si="3"/>
        <v>0</v>
      </c>
      <c r="H136" s="227"/>
      <c r="I136" s="240"/>
      <c r="J136" s="334"/>
      <c r="K136" s="334"/>
      <c r="L136" s="334"/>
      <c r="M136" s="334"/>
      <c r="N136" s="334"/>
      <c r="O136" s="334"/>
      <c r="P136" s="325">
        <f>SUM(Table16[[#This Row],[Retirement Expense]:[Long Term Disability]])</f>
        <v>0</v>
      </c>
      <c r="Q136" s="327">
        <f>Table16[[#This Row],[Total Direct Salary]]+Table16[[#This Row],[Unemployment Insurance]]+Table16[[#This Row],[Total Benefit Amount]]</f>
        <v>0</v>
      </c>
    </row>
    <row r="137" spans="1:17" x14ac:dyDescent="0.3">
      <c r="A137" s="293"/>
      <c r="B137" s="328"/>
      <c r="C137" s="329"/>
      <c r="D137" s="324"/>
      <c r="E137" s="330"/>
      <c r="F137" s="331"/>
      <c r="G137" s="323">
        <f t="shared" si="3"/>
        <v>0</v>
      </c>
      <c r="H137" s="227"/>
      <c r="I137" s="240"/>
      <c r="J137" s="334"/>
      <c r="K137" s="334"/>
      <c r="L137" s="334"/>
      <c r="M137" s="334"/>
      <c r="N137" s="334"/>
      <c r="O137" s="334"/>
      <c r="P137" s="325">
        <f>SUM(Table16[[#This Row],[Retirement Expense]:[Long Term Disability]])</f>
        <v>0</v>
      </c>
      <c r="Q137" s="327">
        <f>Table16[[#This Row],[Total Direct Salary]]+Table16[[#This Row],[Unemployment Insurance]]+Table16[[#This Row],[Total Benefit Amount]]</f>
        <v>0</v>
      </c>
    </row>
    <row r="138" spans="1:17" x14ac:dyDescent="0.3">
      <c r="A138" s="293"/>
      <c r="B138" s="328"/>
      <c r="C138" s="329"/>
      <c r="D138" s="324"/>
      <c r="E138" s="330"/>
      <c r="F138" s="331"/>
      <c r="G138" s="323">
        <f t="shared" si="3"/>
        <v>0</v>
      </c>
      <c r="H138" s="227"/>
      <c r="I138" s="240"/>
      <c r="J138" s="334"/>
      <c r="K138" s="334"/>
      <c r="L138" s="334"/>
      <c r="M138" s="334"/>
      <c r="N138" s="334"/>
      <c r="O138" s="334"/>
      <c r="P138" s="325">
        <f>SUM(Table16[[#This Row],[Retirement Expense]:[Long Term Disability]])</f>
        <v>0</v>
      </c>
      <c r="Q138" s="327">
        <f>Table16[[#This Row],[Total Direct Salary]]+Table16[[#This Row],[Unemployment Insurance]]+Table16[[#This Row],[Total Benefit Amount]]</f>
        <v>0</v>
      </c>
    </row>
    <row r="139" spans="1:17" x14ac:dyDescent="0.3">
      <c r="A139" s="293"/>
      <c r="B139" s="328"/>
      <c r="C139" s="329"/>
      <c r="D139" s="324"/>
      <c r="E139" s="330"/>
      <c r="F139" s="331"/>
      <c r="G139" s="323">
        <f t="shared" si="3"/>
        <v>0</v>
      </c>
      <c r="H139" s="227"/>
      <c r="I139" s="240"/>
      <c r="J139" s="334"/>
      <c r="K139" s="334"/>
      <c r="L139" s="334"/>
      <c r="M139" s="334"/>
      <c r="N139" s="334"/>
      <c r="O139" s="334"/>
      <c r="P139" s="325">
        <f>SUM(Table16[[#This Row],[Retirement Expense]:[Long Term Disability]])</f>
        <v>0</v>
      </c>
      <c r="Q139" s="327">
        <f>Table16[[#This Row],[Total Direct Salary]]+Table16[[#This Row],[Unemployment Insurance]]+Table16[[#This Row],[Total Benefit Amount]]</f>
        <v>0</v>
      </c>
    </row>
    <row r="140" spans="1:17" x14ac:dyDescent="0.3">
      <c r="A140" s="293"/>
      <c r="B140" s="328"/>
      <c r="C140" s="329"/>
      <c r="D140" s="324"/>
      <c r="E140" s="330"/>
      <c r="F140" s="331"/>
      <c r="G140" s="323">
        <f t="shared" ref="G140:G149" si="4">E140*F140</f>
        <v>0</v>
      </c>
      <c r="H140" s="227"/>
      <c r="I140" s="240"/>
      <c r="J140" s="334"/>
      <c r="K140" s="334"/>
      <c r="L140" s="334"/>
      <c r="M140" s="334"/>
      <c r="N140" s="334"/>
      <c r="O140" s="334"/>
      <c r="P140" s="325">
        <f>SUM(Table16[[#This Row],[Retirement Expense]:[Long Term Disability]])</f>
        <v>0</v>
      </c>
      <c r="Q140" s="327">
        <f>Table16[[#This Row],[Total Direct Salary]]+Table16[[#This Row],[Unemployment Insurance]]+Table16[[#This Row],[Total Benefit Amount]]</f>
        <v>0</v>
      </c>
    </row>
    <row r="141" spans="1:17" x14ac:dyDescent="0.3">
      <c r="A141" s="293"/>
      <c r="B141" s="328"/>
      <c r="C141" s="329"/>
      <c r="D141" s="324"/>
      <c r="E141" s="330"/>
      <c r="F141" s="331"/>
      <c r="G141" s="323">
        <f t="shared" si="4"/>
        <v>0</v>
      </c>
      <c r="H141" s="227"/>
      <c r="I141" s="240"/>
      <c r="J141" s="334"/>
      <c r="K141" s="334"/>
      <c r="L141" s="334"/>
      <c r="M141" s="334"/>
      <c r="N141" s="334"/>
      <c r="O141" s="334"/>
      <c r="P141" s="325">
        <f>SUM(Table16[[#This Row],[Retirement Expense]:[Long Term Disability]])</f>
        <v>0</v>
      </c>
      <c r="Q141" s="327">
        <f>Table16[[#This Row],[Total Direct Salary]]+Table16[[#This Row],[Unemployment Insurance]]+Table16[[#This Row],[Total Benefit Amount]]</f>
        <v>0</v>
      </c>
    </row>
    <row r="142" spans="1:17" x14ac:dyDescent="0.3">
      <c r="A142" s="293"/>
      <c r="B142" s="328"/>
      <c r="C142" s="329"/>
      <c r="D142" s="324"/>
      <c r="E142" s="330"/>
      <c r="F142" s="331"/>
      <c r="G142" s="323">
        <f t="shared" si="4"/>
        <v>0</v>
      </c>
      <c r="H142" s="227"/>
      <c r="I142" s="240"/>
      <c r="J142" s="334"/>
      <c r="K142" s="334"/>
      <c r="L142" s="334"/>
      <c r="M142" s="334"/>
      <c r="N142" s="334"/>
      <c r="O142" s="334"/>
      <c r="P142" s="325">
        <f>SUM(Table16[[#This Row],[Retirement Expense]:[Long Term Disability]])</f>
        <v>0</v>
      </c>
      <c r="Q142" s="327">
        <f>Table16[[#This Row],[Total Direct Salary]]+Table16[[#This Row],[Unemployment Insurance]]+Table16[[#This Row],[Total Benefit Amount]]</f>
        <v>0</v>
      </c>
    </row>
    <row r="143" spans="1:17" x14ac:dyDescent="0.3">
      <c r="A143" s="293"/>
      <c r="B143" s="328"/>
      <c r="C143" s="329"/>
      <c r="D143" s="324"/>
      <c r="E143" s="330"/>
      <c r="F143" s="331"/>
      <c r="G143" s="323">
        <f t="shared" si="4"/>
        <v>0</v>
      </c>
      <c r="H143" s="227"/>
      <c r="I143" s="240"/>
      <c r="J143" s="334"/>
      <c r="K143" s="334"/>
      <c r="L143" s="334"/>
      <c r="M143" s="334"/>
      <c r="N143" s="334"/>
      <c r="O143" s="334"/>
      <c r="P143" s="325">
        <f>SUM(Table16[[#This Row],[Retirement Expense]:[Long Term Disability]])</f>
        <v>0</v>
      </c>
      <c r="Q143" s="327">
        <f>Table16[[#This Row],[Total Direct Salary]]+Table16[[#This Row],[Unemployment Insurance]]+Table16[[#This Row],[Total Benefit Amount]]</f>
        <v>0</v>
      </c>
    </row>
    <row r="144" spans="1:17" x14ac:dyDescent="0.3">
      <c r="A144" s="293"/>
      <c r="B144" s="328"/>
      <c r="C144" s="329"/>
      <c r="D144" s="324"/>
      <c r="E144" s="330"/>
      <c r="F144" s="331"/>
      <c r="G144" s="323">
        <f t="shared" si="4"/>
        <v>0</v>
      </c>
      <c r="H144" s="227"/>
      <c r="I144" s="240"/>
      <c r="J144" s="334"/>
      <c r="K144" s="334"/>
      <c r="L144" s="334"/>
      <c r="M144" s="334"/>
      <c r="N144" s="334"/>
      <c r="O144" s="334"/>
      <c r="P144" s="325">
        <f>SUM(Table16[[#This Row],[Retirement Expense]:[Long Term Disability]])</f>
        <v>0</v>
      </c>
      <c r="Q144" s="327">
        <f>Table16[[#This Row],[Total Direct Salary]]+Table16[[#This Row],[Unemployment Insurance]]+Table16[[#This Row],[Total Benefit Amount]]</f>
        <v>0</v>
      </c>
    </row>
    <row r="145" spans="1:17" x14ac:dyDescent="0.3">
      <c r="A145" s="293"/>
      <c r="B145" s="328"/>
      <c r="C145" s="329"/>
      <c r="D145" s="324"/>
      <c r="E145" s="330"/>
      <c r="F145" s="331"/>
      <c r="G145" s="323">
        <f t="shared" si="4"/>
        <v>0</v>
      </c>
      <c r="H145" s="227"/>
      <c r="I145" s="240"/>
      <c r="J145" s="334"/>
      <c r="K145" s="334"/>
      <c r="L145" s="334"/>
      <c r="M145" s="334"/>
      <c r="N145" s="334"/>
      <c r="O145" s="334"/>
      <c r="P145" s="325">
        <f>SUM(Table16[[#This Row],[Retirement Expense]:[Long Term Disability]])</f>
        <v>0</v>
      </c>
      <c r="Q145" s="327">
        <f>Table16[[#This Row],[Total Direct Salary]]+Table16[[#This Row],[Unemployment Insurance]]+Table16[[#This Row],[Total Benefit Amount]]</f>
        <v>0</v>
      </c>
    </row>
    <row r="146" spans="1:17" x14ac:dyDescent="0.3">
      <c r="A146" s="293"/>
      <c r="B146" s="328"/>
      <c r="C146" s="329"/>
      <c r="D146" s="324"/>
      <c r="E146" s="330"/>
      <c r="F146" s="331"/>
      <c r="G146" s="323">
        <f t="shared" si="4"/>
        <v>0</v>
      </c>
      <c r="H146" s="227"/>
      <c r="I146" s="240"/>
      <c r="J146" s="334"/>
      <c r="K146" s="334"/>
      <c r="L146" s="334"/>
      <c r="M146" s="334"/>
      <c r="N146" s="334"/>
      <c r="O146" s="334"/>
      <c r="P146" s="325">
        <f>SUM(Table16[[#This Row],[Retirement Expense]:[Long Term Disability]])</f>
        <v>0</v>
      </c>
      <c r="Q146" s="327">
        <f>Table16[[#This Row],[Total Direct Salary]]+Table16[[#This Row],[Unemployment Insurance]]+Table16[[#This Row],[Total Benefit Amount]]</f>
        <v>0</v>
      </c>
    </row>
    <row r="147" spans="1:17" x14ac:dyDescent="0.3">
      <c r="A147" s="293"/>
      <c r="B147" s="328"/>
      <c r="C147" s="329"/>
      <c r="D147" s="324"/>
      <c r="E147" s="330"/>
      <c r="F147" s="331"/>
      <c r="G147" s="323">
        <f t="shared" si="4"/>
        <v>0</v>
      </c>
      <c r="H147" s="227"/>
      <c r="I147" s="240"/>
      <c r="J147" s="334"/>
      <c r="K147" s="334"/>
      <c r="L147" s="334"/>
      <c r="M147" s="334"/>
      <c r="N147" s="334"/>
      <c r="O147" s="334"/>
      <c r="P147" s="325">
        <f>SUM(Table16[[#This Row],[Retirement Expense]:[Long Term Disability]])</f>
        <v>0</v>
      </c>
      <c r="Q147" s="327">
        <f>Table16[[#This Row],[Total Direct Salary]]+Table16[[#This Row],[Unemployment Insurance]]+Table16[[#This Row],[Total Benefit Amount]]</f>
        <v>0</v>
      </c>
    </row>
    <row r="148" spans="1:17" x14ac:dyDescent="0.3">
      <c r="A148" s="293"/>
      <c r="B148" s="328"/>
      <c r="C148" s="329"/>
      <c r="D148" s="324"/>
      <c r="E148" s="330"/>
      <c r="F148" s="331"/>
      <c r="G148" s="323">
        <f t="shared" si="4"/>
        <v>0</v>
      </c>
      <c r="H148" s="227"/>
      <c r="I148" s="240"/>
      <c r="J148" s="334"/>
      <c r="K148" s="334"/>
      <c r="L148" s="334"/>
      <c r="M148" s="334"/>
      <c r="N148" s="334"/>
      <c r="O148" s="334"/>
      <c r="P148" s="325">
        <f>SUM(Table16[[#This Row],[Retirement Expense]:[Long Term Disability]])</f>
        <v>0</v>
      </c>
      <c r="Q148" s="327">
        <f>Table16[[#This Row],[Total Direct Salary]]+Table16[[#This Row],[Unemployment Insurance]]+Table16[[#This Row],[Total Benefit Amount]]</f>
        <v>0</v>
      </c>
    </row>
    <row r="149" spans="1:17" x14ac:dyDescent="0.3">
      <c r="A149" s="293"/>
      <c r="B149" s="328"/>
      <c r="C149" s="329"/>
      <c r="D149" s="324"/>
      <c r="E149" s="332"/>
      <c r="F149" s="333"/>
      <c r="G149" s="323">
        <f t="shared" si="4"/>
        <v>0</v>
      </c>
      <c r="H149" s="227"/>
      <c r="I149" s="238"/>
      <c r="J149" s="335"/>
      <c r="K149" s="335"/>
      <c r="L149" s="335"/>
      <c r="M149" s="335"/>
      <c r="N149" s="335"/>
      <c r="O149" s="335"/>
      <c r="P149" s="325">
        <f>SUM(Table16[[#This Row],[Retirement Expense]:[Long Term Disability]])</f>
        <v>0</v>
      </c>
      <c r="Q149" s="327">
        <f>Table16[[#This Row],[Total Direct Salary]]+Table16[[#This Row],[Unemployment Insurance]]+Table16[[#This Row],[Total Benefit Amount]]</f>
        <v>0</v>
      </c>
    </row>
    <row r="150" spans="1:17" ht="14.5" thickBot="1" x14ac:dyDescent="0.35">
      <c r="A150" s="339"/>
      <c r="B150" s="340"/>
      <c r="C150" s="341"/>
      <c r="D150" s="340"/>
      <c r="E150" s="340"/>
      <c r="F150" s="342"/>
      <c r="G150" s="343">
        <f>SUBTOTAL(109,Table16[Total Direct Salary])</f>
        <v>0</v>
      </c>
      <c r="H150" s="344">
        <f>SUBTOTAL(109,Table16[Retirement Expense])</f>
        <v>0</v>
      </c>
      <c r="I150" s="320">
        <f>SUBTOTAL(109,Table16[Unemployment Insurance])</f>
        <v>0</v>
      </c>
      <c r="J150" s="320">
        <f>SUBTOTAL(109,Table16[Health Insurance])</f>
        <v>0</v>
      </c>
      <c r="K150" s="345">
        <f>SUBTOTAL(109,Table16[Dental Insurance])</f>
        <v>0</v>
      </c>
      <c r="L150" s="345">
        <f>SUBTOTAL(109,Table16[Vision Insurance])</f>
        <v>0</v>
      </c>
      <c r="M150" s="345">
        <f>SUBTOTAL(109,Table16[Life Insurance])</f>
        <v>0</v>
      </c>
      <c r="N150" s="345">
        <f>SUBTOTAL(109,Table16[Short Term Disability])</f>
        <v>0</v>
      </c>
      <c r="O150" s="345">
        <f>SUBTOTAL(109,Table16[Long Term Disability])</f>
        <v>0</v>
      </c>
      <c r="P150" s="345">
        <f>SUBTOTAL(109,Table16[Total Benefit Amount])</f>
        <v>0</v>
      </c>
      <c r="Q150" s="346">
        <f>SUBTOTAL(109,Table16[Total Direct Salaries and Benefit Cost])</f>
        <v>0</v>
      </c>
    </row>
  </sheetData>
  <sheetProtection password="CC40" sheet="1" objects="1" scenarios="1" formatColumns="0" formatRows="0"/>
  <mergeCells count="7">
    <mergeCell ref="H10:P10"/>
    <mergeCell ref="A10:C10"/>
    <mergeCell ref="D10:G10"/>
    <mergeCell ref="N4:O4"/>
    <mergeCell ref="N5:O5"/>
    <mergeCell ref="N6:O6"/>
    <mergeCell ref="N7:O7"/>
  </mergeCells>
  <phoneticPr fontId="0" type="noConversion"/>
  <printOptions horizontalCentered="1"/>
  <pageMargins left="0.25" right="0.25" top="0.5" bottom="0.5" header="0.25" footer="0.25"/>
  <pageSetup scale="57" fitToHeight="0" orientation="landscape" r:id="rId1"/>
  <headerFooter alignWithMargins="0">
    <oddFooter>&amp;L&amp;9&amp;A&amp;R&amp;P</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7"/>
  <sheetViews>
    <sheetView showGridLines="0" topLeftCell="A21" zoomScaleNormal="100" workbookViewId="0">
      <selection activeCell="E6" sqref="E6"/>
    </sheetView>
  </sheetViews>
  <sheetFormatPr defaultRowHeight="14" x14ac:dyDescent="0.3"/>
  <cols>
    <col min="1" max="1" width="30.08203125" customWidth="1"/>
    <col min="2" max="2" width="17.75" customWidth="1"/>
    <col min="3" max="3" width="10.75" customWidth="1"/>
    <col min="4" max="4" width="13.25" customWidth="1"/>
    <col min="5" max="5" width="15.75" customWidth="1"/>
    <col min="6" max="6" width="18.33203125" customWidth="1"/>
    <col min="7" max="7" width="12.5" customWidth="1"/>
    <col min="8" max="8" width="18.75" customWidth="1"/>
    <col min="9" max="9" width="15.08203125" customWidth="1"/>
    <col min="10" max="10" width="10.75" customWidth="1"/>
    <col min="11" max="11" width="15.83203125" customWidth="1"/>
    <col min="12" max="12" width="14.83203125" customWidth="1"/>
    <col min="13" max="13" width="18" customWidth="1"/>
  </cols>
  <sheetData>
    <row r="1" spans="1:8" ht="15.5" x14ac:dyDescent="0.35">
      <c r="A1" s="96" t="s">
        <v>274</v>
      </c>
      <c r="B1" s="96" t="s">
        <v>275</v>
      </c>
      <c r="E1" s="100" t="s">
        <v>276</v>
      </c>
      <c r="F1" s="96"/>
    </row>
    <row r="2" spans="1:8" ht="37.5" customHeight="1" x14ac:dyDescent="0.3">
      <c r="A2" s="107">
        <f>'Cover Sheet'!B5</f>
        <v>0</v>
      </c>
      <c r="B2" s="107">
        <f>'Cover Sheet'!B6</f>
        <v>0</v>
      </c>
      <c r="E2" s="109">
        <f>'Cover Sheet'!B8</f>
        <v>45931</v>
      </c>
      <c r="F2" s="109">
        <f>'Cover Sheet'!D8</f>
        <v>46295</v>
      </c>
    </row>
    <row r="3" spans="1:8" ht="18" x14ac:dyDescent="0.4">
      <c r="A3" s="97" t="s">
        <v>267</v>
      </c>
    </row>
    <row r="4" spans="1:8" ht="24.75" customHeight="1" x14ac:dyDescent="0.35">
      <c r="A4" s="96" t="s">
        <v>247</v>
      </c>
    </row>
    <row r="5" spans="1:8" ht="45" customHeight="1" x14ac:dyDescent="0.3">
      <c r="A5" s="136" t="s">
        <v>254</v>
      </c>
      <c r="B5" s="263" t="s">
        <v>169</v>
      </c>
      <c r="C5" s="263" t="s">
        <v>194</v>
      </c>
      <c r="D5" s="137" t="s">
        <v>141</v>
      </c>
      <c r="E5" s="136" t="s">
        <v>330</v>
      </c>
      <c r="F5" s="230"/>
    </row>
    <row r="6" spans="1:8" ht="20.149999999999999" customHeight="1" x14ac:dyDescent="0.3">
      <c r="A6" s="82" t="s">
        <v>195</v>
      </c>
      <c r="B6" s="209"/>
      <c r="C6" s="211"/>
      <c r="D6" s="124">
        <f>B6*C6</f>
        <v>0</v>
      </c>
      <c r="E6" s="69">
        <f>Table43[Total Cost]*0</f>
        <v>0</v>
      </c>
    </row>
    <row r="7" spans="1:8" ht="28.5" customHeight="1" x14ac:dyDescent="0.3">
      <c r="A7" s="104" t="s">
        <v>4</v>
      </c>
    </row>
    <row r="8" spans="1:8" ht="46.5" customHeight="1" x14ac:dyDescent="0.3">
      <c r="A8" s="137" t="s">
        <v>255</v>
      </c>
      <c r="B8" s="263" t="s">
        <v>174</v>
      </c>
      <c r="C8" s="264" t="s">
        <v>251</v>
      </c>
      <c r="D8" s="207" t="s">
        <v>253</v>
      </c>
      <c r="E8" s="207" t="s">
        <v>163</v>
      </c>
      <c r="F8" s="264" t="s">
        <v>39</v>
      </c>
      <c r="G8" s="207" t="s">
        <v>252</v>
      </c>
      <c r="H8" s="375" t="s">
        <v>330</v>
      </c>
    </row>
    <row r="9" spans="1:8" ht="20.149999999999999" customHeight="1" x14ac:dyDescent="0.3">
      <c r="A9" s="69" t="s">
        <v>17</v>
      </c>
      <c r="B9" s="209"/>
      <c r="C9" s="216"/>
      <c r="D9" s="69">
        <f>'Cover Sheet'!B9</f>
        <v>12</v>
      </c>
      <c r="E9" s="210" t="str">
        <f>IFERROR((B9/C9)*D9,"-")</f>
        <v>-</v>
      </c>
      <c r="F9" s="268"/>
      <c r="G9" s="210" t="str">
        <f>IFERROR(E9*F9,"-")</f>
        <v>-</v>
      </c>
      <c r="H9" s="69" t="str">
        <f>IFERROR(Table44[Depreciation Cost]*0,"-")</f>
        <v>-</v>
      </c>
    </row>
    <row r="10" spans="1:8" ht="18.75" customHeight="1" x14ac:dyDescent="0.3"/>
    <row r="11" spans="1:8" ht="48" customHeight="1" x14ac:dyDescent="0.3">
      <c r="A11" s="137" t="s">
        <v>272</v>
      </c>
      <c r="B11" s="258" t="s">
        <v>169</v>
      </c>
      <c r="C11" s="258" t="s">
        <v>170</v>
      </c>
      <c r="D11" s="115" t="s">
        <v>81</v>
      </c>
      <c r="E11" s="132" t="s">
        <v>330</v>
      </c>
    </row>
    <row r="12" spans="1:8" ht="15" customHeight="1" x14ac:dyDescent="0.3">
      <c r="A12" s="208" t="s">
        <v>164</v>
      </c>
      <c r="B12" s="172"/>
      <c r="C12" s="170"/>
      <c r="D12" s="140">
        <f>IFERROR(B12*C12,"-")</f>
        <v>0</v>
      </c>
      <c r="E12" s="69">
        <f>Table45[[#This Row],[Amount]]*0</f>
        <v>0</v>
      </c>
    </row>
    <row r="13" spans="1:8" ht="15" customHeight="1" x14ac:dyDescent="0.3">
      <c r="A13" s="73" t="s">
        <v>281</v>
      </c>
      <c r="B13" s="115"/>
      <c r="C13" s="235"/>
      <c r="D13" s="140"/>
      <c r="E13" s="69">
        <f>Table45[[#This Row],[Amount]]*0</f>
        <v>0</v>
      </c>
    </row>
    <row r="14" spans="1:8" ht="15" customHeight="1" x14ac:dyDescent="0.3">
      <c r="A14" s="120" t="s">
        <v>165</v>
      </c>
      <c r="B14" s="123"/>
      <c r="C14" s="243"/>
      <c r="D14" s="140">
        <f>IFERROR(B14*C14,"-")</f>
        <v>0</v>
      </c>
      <c r="E14" s="69">
        <f>Table45[[#This Row],[Amount]]*0</f>
        <v>0</v>
      </c>
    </row>
    <row r="15" spans="1:8" ht="15" customHeight="1" x14ac:dyDescent="0.3">
      <c r="A15" s="120" t="s">
        <v>166</v>
      </c>
      <c r="B15" s="123"/>
      <c r="C15" s="243"/>
      <c r="D15" s="140">
        <f>IFERROR(B15*C15,"-")</f>
        <v>0</v>
      </c>
      <c r="E15" s="69">
        <f>Table45[[#This Row],[Amount]]*0</f>
        <v>0</v>
      </c>
    </row>
    <row r="16" spans="1:8" ht="15" customHeight="1" x14ac:dyDescent="0.3">
      <c r="A16" s="120" t="s">
        <v>167</v>
      </c>
      <c r="B16" s="123"/>
      <c r="C16" s="243"/>
      <c r="D16" s="140">
        <f>IFERROR(B16*C16,"-")</f>
        <v>0</v>
      </c>
      <c r="E16" s="69">
        <f>Table45[[#This Row],[Amount]]*0</f>
        <v>0</v>
      </c>
    </row>
    <row r="17" spans="1:13" ht="15" customHeight="1" x14ac:dyDescent="0.3">
      <c r="A17" s="199" t="s">
        <v>74</v>
      </c>
      <c r="B17" s="123"/>
      <c r="C17" s="243"/>
      <c r="D17" s="140">
        <f>IFERROR(B17*C17,"-")</f>
        <v>0</v>
      </c>
      <c r="E17" s="69">
        <f>Table45[[#This Row],[Amount]]*0</f>
        <v>0</v>
      </c>
    </row>
    <row r="18" spans="1:13" ht="20.149999999999999" customHeight="1" x14ac:dyDescent="0.3">
      <c r="A18" s="69"/>
      <c r="B18" s="69"/>
      <c r="C18" s="117" t="s">
        <v>48</v>
      </c>
      <c r="D18" s="151">
        <f>SUM(D12:D17,G9,D6)</f>
        <v>0</v>
      </c>
      <c r="E18" s="151">
        <f>SUM(E12:E17,H9,E6)</f>
        <v>0</v>
      </c>
      <c r="F18" s="151"/>
    </row>
    <row r="20" spans="1:13" ht="15.5" x14ac:dyDescent="0.35">
      <c r="A20" s="96" t="s">
        <v>338</v>
      </c>
      <c r="B20" s="69"/>
      <c r="C20" s="117"/>
      <c r="D20" s="124"/>
    </row>
    <row r="21" spans="1:13" ht="42" x14ac:dyDescent="0.3">
      <c r="A21" s="265" t="s">
        <v>248</v>
      </c>
      <c r="B21" s="263" t="s">
        <v>193</v>
      </c>
      <c r="C21" s="263" t="s">
        <v>194</v>
      </c>
      <c r="D21" s="137" t="s">
        <v>141</v>
      </c>
      <c r="E21" s="136" t="s">
        <v>330</v>
      </c>
    </row>
    <row r="22" spans="1:13" x14ac:dyDescent="0.3">
      <c r="A22" s="215" t="s">
        <v>337</v>
      </c>
      <c r="B22" s="204"/>
      <c r="C22" s="233"/>
      <c r="D22" s="139">
        <f>B22*C22</f>
        <v>0</v>
      </c>
      <c r="E22" s="366"/>
    </row>
    <row r="23" spans="1:13" x14ac:dyDescent="0.3">
      <c r="A23" s="215"/>
      <c r="B23" s="204"/>
      <c r="C23" s="233"/>
      <c r="D23" s="139">
        <f>B23*C23</f>
        <v>0</v>
      </c>
      <c r="E23" s="366"/>
    </row>
    <row r="24" spans="1:13" x14ac:dyDescent="0.3">
      <c r="A24" s="215"/>
      <c r="B24" s="138"/>
      <c r="C24" s="234"/>
      <c r="D24" s="139">
        <f>B24*C24</f>
        <v>0</v>
      </c>
      <c r="E24" s="366"/>
    </row>
    <row r="25" spans="1:13" ht="20.149999999999999" customHeight="1" x14ac:dyDescent="0.3">
      <c r="A25" s="69"/>
      <c r="B25" s="69"/>
      <c r="C25" s="117" t="s">
        <v>48</v>
      </c>
      <c r="D25" s="124">
        <f>SUM(D22:D24)</f>
        <v>0</v>
      </c>
      <c r="E25" s="124">
        <f>SUM(E22:E24)</f>
        <v>0</v>
      </c>
      <c r="F25" s="124"/>
    </row>
    <row r="26" spans="1:13" ht="20.149999999999999" customHeight="1" x14ac:dyDescent="0.35">
      <c r="A26" s="96" t="s">
        <v>339</v>
      </c>
    </row>
    <row r="27" spans="1:13" ht="27.65" customHeight="1" x14ac:dyDescent="0.3">
      <c r="A27" s="263" t="s">
        <v>172</v>
      </c>
      <c r="B27" s="263" t="s">
        <v>173</v>
      </c>
      <c r="C27" s="263" t="s">
        <v>29</v>
      </c>
      <c r="D27" s="263" t="s">
        <v>8</v>
      </c>
      <c r="E27" s="263" t="s">
        <v>14</v>
      </c>
      <c r="F27" s="263" t="s">
        <v>174</v>
      </c>
      <c r="G27" s="263" t="s">
        <v>175</v>
      </c>
      <c r="H27" s="136" t="s">
        <v>30</v>
      </c>
      <c r="I27" s="136" t="s">
        <v>176</v>
      </c>
      <c r="J27" s="263" t="s">
        <v>40</v>
      </c>
      <c r="K27" s="136" t="s">
        <v>177</v>
      </c>
      <c r="L27" s="136" t="s">
        <v>330</v>
      </c>
    </row>
    <row r="28" spans="1:13" ht="20.149999999999999" customHeight="1" x14ac:dyDescent="0.3">
      <c r="A28" s="135"/>
      <c r="B28" s="135"/>
      <c r="C28" s="144"/>
      <c r="D28" s="135"/>
      <c r="E28" s="145"/>
      <c r="F28" s="145"/>
      <c r="G28" s="135"/>
      <c r="H28" s="82">
        <f>'Cover Sheet'!$B$9</f>
        <v>12</v>
      </c>
      <c r="I28" s="146">
        <f>IFERROR(IF(G28=0,0,(F28/G28)*H28),"-")</f>
        <v>0</v>
      </c>
      <c r="J28" s="147"/>
      <c r="K28" s="146">
        <f>I28*J28</f>
        <v>0</v>
      </c>
      <c r="L28" s="122">
        <f>Table18[[#This Row],[Depreciation for the Budget Period]]*0</f>
        <v>0</v>
      </c>
    </row>
    <row r="29" spans="1:13" ht="20.149999999999999" customHeight="1" x14ac:dyDescent="0.3">
      <c r="A29" s="143"/>
      <c r="B29" s="143"/>
      <c r="C29" s="143"/>
      <c r="D29" s="143"/>
      <c r="E29" s="121"/>
      <c r="F29" s="121"/>
      <c r="G29" s="143"/>
      <c r="H29" s="69">
        <f>'Cover Sheet'!$B$9</f>
        <v>12</v>
      </c>
      <c r="I29" s="146">
        <f>IFERROR(IF(G29=0,0,(F29/G29)*H29),"-")</f>
        <v>0</v>
      </c>
      <c r="J29" s="142"/>
      <c r="K29" s="146">
        <f>I29*J29</f>
        <v>0</v>
      </c>
      <c r="L29" s="122">
        <f>Table18[[#This Row],[Depreciation for the Budget Period]]*0</f>
        <v>0</v>
      </c>
    </row>
    <row r="30" spans="1:13" ht="20.149999999999999" customHeight="1" x14ac:dyDescent="0.3">
      <c r="A30" s="143"/>
      <c r="B30" s="143"/>
      <c r="C30" s="143"/>
      <c r="D30" s="143"/>
      <c r="E30" s="121"/>
      <c r="F30" s="121"/>
      <c r="G30" s="143"/>
      <c r="H30" s="69">
        <f>'Cover Sheet'!$B$9</f>
        <v>12</v>
      </c>
      <c r="I30" s="146">
        <f>IFERROR(IF(G30=0,0,(F30/G30)*H30),"-")</f>
        <v>0</v>
      </c>
      <c r="J30" s="142"/>
      <c r="K30" s="146">
        <f>I30*J30</f>
        <v>0</v>
      </c>
      <c r="L30" s="122">
        <f>Table18[[#This Row],[Depreciation for the Budget Period]]*0</f>
        <v>0</v>
      </c>
    </row>
    <row r="31" spans="1:13" x14ac:dyDescent="0.3">
      <c r="A31" s="69"/>
      <c r="B31" s="69"/>
      <c r="C31" s="69"/>
      <c r="D31" s="69"/>
      <c r="E31" s="69"/>
      <c r="F31" s="69"/>
      <c r="G31" s="69"/>
      <c r="H31" s="69"/>
      <c r="I31" s="69"/>
      <c r="J31" s="69" t="s">
        <v>48</v>
      </c>
      <c r="K31" s="124">
        <f>SUM(K28:K30)</f>
        <v>0</v>
      </c>
      <c r="L31" s="124">
        <f>SUM(L28:L30)</f>
        <v>0</v>
      </c>
      <c r="M31" s="124"/>
    </row>
    <row r="32" spans="1:13" x14ac:dyDescent="0.3">
      <c r="A32" s="280" t="s">
        <v>271</v>
      </c>
      <c r="B32" s="281"/>
      <c r="C32" s="281"/>
      <c r="D32" s="281"/>
      <c r="E32" s="281"/>
      <c r="F32" s="281"/>
      <c r="G32" s="282"/>
    </row>
    <row r="33" spans="1:13" ht="30" customHeight="1" x14ac:dyDescent="0.3">
      <c r="A33" s="297" t="s">
        <v>156</v>
      </c>
      <c r="B33" s="491"/>
      <c r="C33" s="479"/>
      <c r="D33" s="479"/>
      <c r="E33" s="479"/>
      <c r="F33" s="479"/>
      <c r="G33" s="480"/>
      <c r="L33" s="85"/>
      <c r="M33" s="85"/>
    </row>
    <row r="34" spans="1:13" ht="30" customHeight="1" x14ac:dyDescent="0.3">
      <c r="A34" s="299" t="s">
        <v>179</v>
      </c>
      <c r="B34" s="491"/>
      <c r="C34" s="479"/>
      <c r="D34" s="479"/>
      <c r="E34" s="479"/>
      <c r="F34" s="479"/>
      <c r="G34" s="480"/>
      <c r="L34" s="85"/>
      <c r="M34" s="85"/>
    </row>
    <row r="35" spans="1:13" ht="30" customHeight="1" x14ac:dyDescent="0.3">
      <c r="A35" s="299" t="s">
        <v>247</v>
      </c>
      <c r="B35" s="491"/>
      <c r="C35" s="479"/>
      <c r="D35" s="479"/>
      <c r="E35" s="479"/>
      <c r="F35" s="479"/>
      <c r="G35" s="480"/>
    </row>
    <row r="36" spans="1:13" ht="30" customHeight="1" x14ac:dyDescent="0.3">
      <c r="A36" s="299" t="s">
        <v>338</v>
      </c>
      <c r="B36" s="491"/>
      <c r="C36" s="479"/>
      <c r="D36" s="479"/>
      <c r="E36" s="479"/>
      <c r="F36" s="479"/>
      <c r="G36" s="480"/>
    </row>
    <row r="37" spans="1:13" ht="30" customHeight="1" x14ac:dyDescent="0.3">
      <c r="A37" s="299" t="s">
        <v>339</v>
      </c>
      <c r="B37" s="491"/>
      <c r="C37" s="479"/>
      <c r="D37" s="479"/>
      <c r="E37" s="479"/>
      <c r="F37" s="479"/>
      <c r="G37" s="480"/>
    </row>
  </sheetData>
  <sheetProtection password="CC40" sheet="1" objects="1" scenarios="1" formatColumns="0" formatRows="0" insertRows="0"/>
  <mergeCells count="5">
    <mergeCell ref="B33:G33"/>
    <mergeCell ref="B34:G34"/>
    <mergeCell ref="B35:G35"/>
    <mergeCell ref="B36:G36"/>
    <mergeCell ref="B37:G37"/>
  </mergeCells>
  <printOptions horizontalCentered="1"/>
  <pageMargins left="0.5" right="0.5" top="0.5" bottom="0.5" header="0.5" footer="0.5"/>
  <pageSetup scale="71" fitToHeight="0" orientation="portrait" r:id="rId1"/>
  <headerFooter>
    <oddFooter>&amp;L&amp;A&amp;R&amp;P</oddFooter>
  </headerFooter>
  <drawing r:id="rId2"/>
  <legacyDrawing r:id="rId3"/>
  <tableParts count="5">
    <tablePart r:id="rId4"/>
    <tablePart r:id="rId5"/>
    <tablePart r:id="rId6"/>
    <tablePart r:id="rId7"/>
    <tablePart r:id="rId8"/>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4" tint="0.39997558519241921"/>
    <pageSetUpPr fitToPage="1"/>
  </sheetPr>
  <dimension ref="A1:M46"/>
  <sheetViews>
    <sheetView showGridLines="0" zoomScaleNormal="100" workbookViewId="0">
      <selection activeCell="K13" sqref="K13"/>
    </sheetView>
  </sheetViews>
  <sheetFormatPr defaultColWidth="9" defaultRowHeight="14" x14ac:dyDescent="0.3"/>
  <cols>
    <col min="1" max="1" width="38.58203125" bestFit="1" customWidth="1"/>
    <col min="2" max="2" width="13.58203125" customWidth="1"/>
    <col min="3" max="3" width="18.58203125" customWidth="1"/>
    <col min="4" max="4" width="8.83203125" customWidth="1"/>
    <col min="5" max="5" width="11.83203125" customWidth="1"/>
    <col min="6" max="6" width="11.25" customWidth="1"/>
    <col min="7" max="7" width="13.75" customWidth="1"/>
    <col min="8" max="8" width="14.75" customWidth="1"/>
    <col min="9" max="9" width="15.08203125" customWidth="1"/>
    <col min="10" max="10" width="8.08203125" customWidth="1"/>
    <col min="11" max="11" width="15.83203125" customWidth="1"/>
  </cols>
  <sheetData>
    <row r="1" spans="1:7" ht="15.5" x14ac:dyDescent="0.35">
      <c r="A1" s="96" t="s">
        <v>274</v>
      </c>
      <c r="C1" s="96" t="s">
        <v>275</v>
      </c>
      <c r="E1" s="96" t="s">
        <v>276</v>
      </c>
      <c r="F1" s="96"/>
    </row>
    <row r="2" spans="1:7" ht="18.649999999999999" customHeight="1" x14ac:dyDescent="0.35">
      <c r="A2" s="96">
        <f>'Cover Sheet'!B5</f>
        <v>0</v>
      </c>
      <c r="C2" s="96">
        <f>'Cover Sheet'!B6</f>
        <v>0</v>
      </c>
      <c r="E2" s="111">
        <f>'Cover Sheet'!B8</f>
        <v>45931</v>
      </c>
      <c r="F2" s="106">
        <f>'Cover Sheet'!D8</f>
        <v>46295</v>
      </c>
    </row>
    <row r="3" spans="1:7" ht="19.899999999999999" customHeight="1" x14ac:dyDescent="0.35">
      <c r="A3" s="96"/>
      <c r="C3" s="96"/>
      <c r="E3" s="111"/>
      <c r="F3" s="106"/>
    </row>
    <row r="4" spans="1:7" ht="25.9" customHeight="1" x14ac:dyDescent="0.4">
      <c r="A4" s="365" t="s">
        <v>83</v>
      </c>
      <c r="B4" s="502">
        <f>SUM(Summary!E14,Summary!E24)</f>
        <v>0</v>
      </c>
      <c r="C4" s="502"/>
      <c r="E4" s="111"/>
      <c r="F4" s="106"/>
    </row>
    <row r="5" spans="1:7" ht="25.9" customHeight="1" x14ac:dyDescent="0.4">
      <c r="A5" s="365" t="s">
        <v>325</v>
      </c>
      <c r="B5" s="503">
        <f>SUM('Reimb Costs'!H28,'Reimb Costs'!E46,'Reimb Costs'!D62,'Reimb Costs'!D73,'Reimb Costs'!D79,'Reimb Costs'!G86,'Reimb Costs'!H92,'Dir Salaries &amp; PR Costs'!N7:O7,'Dir Occupancy &amp; Dep. '!E18,'Dir Occupancy &amp; Dep. '!E25,'Dir Occupancy &amp; Dep. '!L31)</f>
        <v>0</v>
      </c>
      <c r="C5" s="502"/>
      <c r="E5" s="111"/>
      <c r="F5" s="106"/>
    </row>
    <row r="6" spans="1:7" ht="33" customHeight="1" x14ac:dyDescent="0.3">
      <c r="A6" s="95" t="s">
        <v>53</v>
      </c>
    </row>
    <row r="7" spans="1:7" ht="24" customHeight="1" x14ac:dyDescent="0.3">
      <c r="A7" s="137" t="s">
        <v>324</v>
      </c>
      <c r="B7" s="368" t="s">
        <v>322</v>
      </c>
      <c r="C7" s="367" t="s">
        <v>323</v>
      </c>
    </row>
    <row r="8" spans="1:7" ht="24" customHeight="1" x14ac:dyDescent="0.3">
      <c r="A8" s="366" t="s">
        <v>348</v>
      </c>
      <c r="B8" s="369"/>
      <c r="C8" s="367">
        <f>B5*B8</f>
        <v>0</v>
      </c>
      <c r="D8" s="352"/>
      <c r="E8" s="352"/>
      <c r="F8" s="352"/>
      <c r="G8" s="352"/>
    </row>
    <row r="9" spans="1:7" ht="24" customHeight="1" x14ac:dyDescent="0.3">
      <c r="B9" s="117"/>
      <c r="C9" s="151"/>
    </row>
    <row r="10" spans="1:7" ht="15" customHeight="1" x14ac:dyDescent="0.3">
      <c r="B10" s="354"/>
      <c r="C10" s="354"/>
      <c r="D10" s="355"/>
    </row>
    <row r="11" spans="1:7" ht="15" customHeight="1" x14ac:dyDescent="0.3">
      <c r="A11" s="356"/>
      <c r="B11" s="357"/>
      <c r="C11" s="358"/>
      <c r="D11" s="357"/>
    </row>
    <row r="12" spans="1:7" ht="15" customHeight="1" x14ac:dyDescent="0.3">
      <c r="A12" s="506" t="s">
        <v>336</v>
      </c>
      <c r="B12" s="506"/>
      <c r="C12" s="506"/>
      <c r="D12" s="357"/>
    </row>
    <row r="13" spans="1:7" ht="111.65" customHeight="1" x14ac:dyDescent="0.3">
      <c r="A13" s="505"/>
      <c r="B13" s="505"/>
      <c r="C13" s="505"/>
      <c r="D13" s="357"/>
    </row>
    <row r="14" spans="1:7" ht="15" customHeight="1" x14ac:dyDescent="0.3">
      <c r="A14" s="353"/>
      <c r="B14" s="357"/>
      <c r="C14" s="358"/>
      <c r="D14" s="357"/>
    </row>
    <row r="15" spans="1:7" ht="15" customHeight="1" x14ac:dyDescent="0.3">
      <c r="A15" s="359"/>
      <c r="B15" s="357"/>
      <c r="C15" s="358"/>
      <c r="D15" s="357"/>
    </row>
    <row r="16" spans="1:7" ht="15" customHeight="1" x14ac:dyDescent="0.3">
      <c r="A16" s="359"/>
      <c r="B16" s="357"/>
      <c r="C16" s="358"/>
      <c r="D16" s="357"/>
    </row>
    <row r="17" spans="1:4" ht="15" customHeight="1" x14ac:dyDescent="0.3">
      <c r="A17" s="69"/>
      <c r="B17" s="69"/>
      <c r="C17" s="117"/>
      <c r="D17" s="151"/>
    </row>
    <row r="18" spans="1:4" x14ac:dyDescent="0.3">
      <c r="C18" s="69"/>
      <c r="D18" s="151"/>
    </row>
    <row r="19" spans="1:4" ht="15.5" x14ac:dyDescent="0.35">
      <c r="A19" s="96"/>
    </row>
    <row r="20" spans="1:4" x14ac:dyDescent="0.3">
      <c r="A20" s="137"/>
      <c r="B20" s="136"/>
      <c r="C20" s="136"/>
      <c r="D20" s="137"/>
    </row>
    <row r="21" spans="1:4" x14ac:dyDescent="0.3">
      <c r="A21" s="69"/>
      <c r="B21" s="360"/>
      <c r="C21" s="361"/>
      <c r="D21" s="362"/>
    </row>
    <row r="22" spans="1:4" x14ac:dyDescent="0.3">
      <c r="A22" s="69"/>
      <c r="B22" s="360"/>
      <c r="C22" s="361"/>
      <c r="D22" s="362"/>
    </row>
    <row r="23" spans="1:4" x14ac:dyDescent="0.3">
      <c r="A23" s="69"/>
      <c r="B23" s="360"/>
      <c r="C23" s="361"/>
      <c r="D23" s="362"/>
    </row>
    <row r="24" spans="1:4" x14ac:dyDescent="0.3">
      <c r="A24" s="143"/>
      <c r="B24" s="360"/>
      <c r="C24" s="361"/>
      <c r="D24" s="362"/>
    </row>
    <row r="25" spans="1:4" x14ac:dyDescent="0.3">
      <c r="A25" s="143"/>
      <c r="B25" s="360"/>
      <c r="C25" s="361"/>
      <c r="D25" s="362"/>
    </row>
    <row r="26" spans="1:4" x14ac:dyDescent="0.3">
      <c r="A26" s="143"/>
      <c r="B26" s="360"/>
      <c r="C26" s="361"/>
      <c r="D26" s="362"/>
    </row>
    <row r="27" spans="1:4" x14ac:dyDescent="0.3">
      <c r="A27" s="143"/>
      <c r="B27" s="360"/>
      <c r="C27" s="361"/>
      <c r="D27" s="362"/>
    </row>
    <row r="28" spans="1:4" ht="20.149999999999999" customHeight="1" x14ac:dyDescent="0.3">
      <c r="A28" s="69"/>
      <c r="B28" s="69"/>
      <c r="C28" s="69"/>
      <c r="D28" s="124"/>
    </row>
    <row r="29" spans="1:4" x14ac:dyDescent="0.3">
      <c r="A29" s="69"/>
      <c r="B29" s="69"/>
      <c r="C29" s="69"/>
      <c r="D29" s="124"/>
    </row>
    <row r="30" spans="1:4" ht="15.5" x14ac:dyDescent="0.35">
      <c r="A30" s="96"/>
      <c r="B30" s="69"/>
      <c r="C30" s="69"/>
      <c r="D30" s="124"/>
    </row>
    <row r="31" spans="1:4" x14ac:dyDescent="0.3">
      <c r="A31" s="137"/>
      <c r="B31" s="136"/>
      <c r="C31" s="136"/>
      <c r="D31" s="137"/>
    </row>
    <row r="32" spans="1:4" x14ac:dyDescent="0.3">
      <c r="A32" s="215"/>
      <c r="B32" s="350"/>
      <c r="C32" s="351"/>
      <c r="D32" s="139"/>
    </row>
    <row r="33" spans="1:13" x14ac:dyDescent="0.3">
      <c r="A33" s="215"/>
      <c r="B33" s="350"/>
      <c r="C33" s="351"/>
      <c r="D33" s="139"/>
    </row>
    <row r="34" spans="1:13" x14ac:dyDescent="0.3">
      <c r="A34" s="215"/>
      <c r="B34" s="363"/>
      <c r="C34" s="364"/>
      <c r="D34" s="139"/>
    </row>
    <row r="35" spans="1:13" ht="20.149999999999999" customHeight="1" x14ac:dyDescent="0.3">
      <c r="A35" s="69"/>
      <c r="B35" s="69"/>
      <c r="C35" s="117"/>
      <c r="D35" s="124"/>
    </row>
    <row r="36" spans="1:13" ht="21" customHeight="1" x14ac:dyDescent="0.3"/>
    <row r="37" spans="1:13" x14ac:dyDescent="0.3">
      <c r="A37" s="84"/>
    </row>
    <row r="38" spans="1:13" s="300" customFormat="1" ht="30" customHeight="1" x14ac:dyDescent="0.3">
      <c r="A38" s="347"/>
      <c r="B38" s="504"/>
      <c r="C38" s="504"/>
      <c r="D38" s="504"/>
      <c r="E38" s="504"/>
      <c r="F38" s="504"/>
      <c r="G38" s="504"/>
      <c r="L38" s="301"/>
      <c r="M38" s="301"/>
    </row>
    <row r="39" spans="1:13" s="300" customFormat="1" ht="30" customHeight="1" x14ac:dyDescent="0.3">
      <c r="A39" s="348"/>
      <c r="B39" s="504"/>
      <c r="C39" s="504"/>
      <c r="D39" s="504"/>
      <c r="E39" s="504"/>
      <c r="F39" s="504"/>
      <c r="G39" s="504"/>
      <c r="L39" s="301"/>
      <c r="M39" s="301"/>
    </row>
    <row r="40" spans="1:13" s="300" customFormat="1" ht="30" customHeight="1" x14ac:dyDescent="0.3">
      <c r="A40" s="347"/>
      <c r="B40" s="504"/>
      <c r="C40" s="504"/>
      <c r="D40" s="504"/>
      <c r="E40" s="504"/>
      <c r="F40" s="504"/>
      <c r="G40" s="504"/>
    </row>
    <row r="41" spans="1:13" s="300" customFormat="1" ht="30" customHeight="1" x14ac:dyDescent="0.3">
      <c r="A41" s="349"/>
      <c r="B41" s="504"/>
      <c r="C41" s="504"/>
      <c r="D41" s="504"/>
      <c r="E41" s="504"/>
      <c r="F41" s="504"/>
      <c r="G41" s="504"/>
    </row>
    <row r="42" spans="1:13" s="300" customFormat="1" ht="30" customHeight="1" x14ac:dyDescent="0.3">
      <c r="A42" s="349"/>
      <c r="B42" s="504"/>
      <c r="C42" s="504"/>
      <c r="D42" s="504"/>
      <c r="E42" s="504"/>
      <c r="F42" s="504"/>
      <c r="G42" s="504"/>
    </row>
    <row r="43" spans="1:13" s="300" customFormat="1" ht="30" customHeight="1" x14ac:dyDescent="0.3">
      <c r="A43" s="348"/>
      <c r="B43" s="504"/>
      <c r="C43" s="504"/>
      <c r="D43" s="504"/>
      <c r="E43" s="504"/>
      <c r="F43" s="504"/>
      <c r="G43" s="504"/>
    </row>
    <row r="44" spans="1:13" s="300" customFormat="1" ht="30" customHeight="1" x14ac:dyDescent="0.3">
      <c r="A44" s="348"/>
      <c r="B44" s="504"/>
      <c r="C44" s="504"/>
      <c r="D44" s="504"/>
      <c r="E44" s="504"/>
      <c r="F44" s="504"/>
      <c r="G44" s="504"/>
    </row>
    <row r="45" spans="1:13" s="300" customFormat="1" ht="30" customHeight="1" x14ac:dyDescent="0.3">
      <c r="A45" s="348"/>
      <c r="B45" s="504"/>
      <c r="C45" s="504"/>
      <c r="D45" s="504"/>
      <c r="E45" s="504"/>
      <c r="F45" s="504"/>
      <c r="G45" s="504"/>
    </row>
    <row r="46" spans="1:13" ht="45" customHeight="1" x14ac:dyDescent="0.3">
      <c r="A46" s="348"/>
      <c r="B46" s="504"/>
      <c r="C46" s="504"/>
      <c r="D46" s="504"/>
      <c r="E46" s="504"/>
      <c r="F46" s="504"/>
      <c r="G46" s="504"/>
    </row>
  </sheetData>
  <sheetProtection algorithmName="SHA-512" hashValue="ezAB9JX3LFXgbKV8c9nGkJmH/UHbQiWpe11TPTfAUwpeyx/nIVW3h7NG/YHVdx5PuoRCM0QDgR8uGKDKtupR5Q==" saltValue="FNeg7EsPBttWiboRZsF1ig==" spinCount="100000" sheet="1" objects="1" scenarios="1" formatColumns="0" formatRows="0" insertRows="0"/>
  <mergeCells count="13">
    <mergeCell ref="B4:C4"/>
    <mergeCell ref="B5:C5"/>
    <mergeCell ref="B44:G44"/>
    <mergeCell ref="B45:G45"/>
    <mergeCell ref="B46:G46"/>
    <mergeCell ref="B38:G38"/>
    <mergeCell ref="B39:G39"/>
    <mergeCell ref="B40:G40"/>
    <mergeCell ref="B41:G41"/>
    <mergeCell ref="B42:G42"/>
    <mergeCell ref="B43:G43"/>
    <mergeCell ref="A13:C13"/>
    <mergeCell ref="A12:C12"/>
  </mergeCells>
  <printOptions horizontalCentered="1"/>
  <pageMargins left="0.5" right="0.5" top="0.5" bottom="0.5" header="0.5" footer="0.5"/>
  <pageSetup scale="84" fitToHeight="0" orientation="portrait" r:id="rId1"/>
  <headerFooter>
    <oddFooter>&amp;L&amp;A&amp;R&amp;P</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94"/>
  <sheetViews>
    <sheetView showGridLines="0" workbookViewId="0">
      <selection activeCell="G19" sqref="G19"/>
    </sheetView>
  </sheetViews>
  <sheetFormatPr defaultColWidth="9" defaultRowHeight="13.5" x14ac:dyDescent="0.35"/>
  <cols>
    <col min="1" max="1" width="11.5" style="6" customWidth="1"/>
    <col min="2" max="2" width="32.08203125" style="6" customWidth="1"/>
    <col min="3" max="3" width="20.75" style="6" customWidth="1"/>
    <col min="4" max="4" width="21.08203125" style="6" customWidth="1"/>
    <col min="5" max="6" width="11.08203125" style="6" customWidth="1"/>
    <col min="7" max="7" width="13.25" style="6" customWidth="1"/>
    <col min="8" max="16384" width="9" style="6"/>
  </cols>
  <sheetData>
    <row r="1" spans="1:9" ht="34.5" customHeight="1" x14ac:dyDescent="0.45">
      <c r="A1" s="4">
        <f>'Invoice Summary'!A1</f>
        <v>0</v>
      </c>
      <c r="B1" s="5"/>
      <c r="C1" s="5"/>
      <c r="D1" s="5"/>
      <c r="E1" s="18" t="str">
        <f>'Invoice Summary'!A16</f>
        <v>Direct Costs</v>
      </c>
      <c r="F1" s="5"/>
    </row>
    <row r="2" spans="1:9" ht="19.5" customHeight="1" x14ac:dyDescent="0.35">
      <c r="B2" s="5"/>
      <c r="C2" s="5"/>
      <c r="D2" s="19" t="str">
        <f>'Invoice Summary'!D4</f>
        <v>Service Month</v>
      </c>
      <c r="E2" s="414">
        <f>'Invoice Summary'!E4</f>
        <v>0</v>
      </c>
      <c r="F2" s="414"/>
    </row>
    <row r="3" spans="1:9" s="9" customFormat="1" ht="14.15" customHeight="1" x14ac:dyDescent="0.35">
      <c r="A3" s="20" t="s">
        <v>58</v>
      </c>
      <c r="B3" s="411" t="str">
        <f>'Invoice Summary'!B7:C7</f>
        <v>Franklin County</v>
      </c>
      <c r="C3" s="411"/>
      <c r="D3" s="19" t="str">
        <f>'Invoice Summary'!D5</f>
        <v>Date Submitted</v>
      </c>
      <c r="E3" s="415">
        <f>'Invoice Summary'!E5</f>
        <v>0</v>
      </c>
      <c r="F3" s="415"/>
      <c r="I3" s="6"/>
    </row>
    <row r="4" spans="1:9" s="9" customFormat="1" ht="14.15" customHeight="1" x14ac:dyDescent="0.35">
      <c r="A4" s="21"/>
      <c r="B4" s="411" t="str">
        <f>'Invoice Summary'!B8:C8</f>
        <v>Department of Job and Family Services</v>
      </c>
      <c r="C4" s="411"/>
      <c r="D4" s="19" t="str">
        <f>'Invoice Summary'!D7</f>
        <v>Program Type/Definition</v>
      </c>
      <c r="E4" s="414">
        <f>'Invoice Summary'!E7</f>
        <v>0</v>
      </c>
      <c r="F4" s="414"/>
      <c r="I4" s="6"/>
    </row>
    <row r="5" spans="1:9" s="9" customFormat="1" ht="14.15" customHeight="1" x14ac:dyDescent="0.35">
      <c r="B5" s="411" t="str">
        <f>'Invoice Summary'!B9:C9</f>
        <v>1721 Northland Park Ave.</v>
      </c>
      <c r="C5" s="411"/>
      <c r="D5" s="19" t="str">
        <f>'Invoice Summary'!D8</f>
        <v>Subaward Number</v>
      </c>
      <c r="E5" s="414">
        <f>'Invoice Summary'!E8</f>
        <v>0</v>
      </c>
      <c r="F5" s="414"/>
      <c r="I5" s="6"/>
    </row>
    <row r="6" spans="1:9" s="9" customFormat="1" ht="14.15" customHeight="1" x14ac:dyDescent="0.35">
      <c r="B6" s="411" t="str">
        <f>'Invoice Summary'!B10:C10</f>
        <v>Columbus, OH 43229</v>
      </c>
      <c r="C6" s="411"/>
      <c r="D6" s="19" t="str">
        <f>'Invoice Summary'!D9</f>
        <v>Subaward Period</v>
      </c>
      <c r="E6" s="22">
        <f>'Invoice Summary'!E9</f>
        <v>45931</v>
      </c>
      <c r="F6" s="22">
        <f>'Invoice Summary'!F9</f>
        <v>46295</v>
      </c>
      <c r="I6" s="6"/>
    </row>
    <row r="7" spans="1:9" s="9" customFormat="1" ht="14.15" customHeight="1" x14ac:dyDescent="0.35">
      <c r="B7" s="411"/>
      <c r="C7" s="411"/>
      <c r="D7" s="19" t="str">
        <f>'Invoice Summary'!D10</f>
        <v>Subaward Amount</v>
      </c>
      <c r="E7" s="412">
        <f>'Invoice Summary'!E10</f>
        <v>0</v>
      </c>
      <c r="F7" s="412"/>
    </row>
    <row r="8" spans="1:9" s="9" customFormat="1" ht="14.15" customHeight="1" x14ac:dyDescent="0.35">
      <c r="B8" s="23"/>
      <c r="C8" s="23"/>
      <c r="D8" s="19" t="str">
        <f>'Invoice Summary'!D11</f>
        <v>State Billing Code</v>
      </c>
      <c r="E8" s="413">
        <f>'Invoice Summary'!E11</f>
        <v>0</v>
      </c>
      <c r="F8" s="413"/>
    </row>
    <row r="9" spans="1:9" s="9" customFormat="1" ht="14.15" customHeight="1" x14ac:dyDescent="0.35">
      <c r="B9" s="23"/>
      <c r="C9" s="23"/>
      <c r="D9" s="19" t="str">
        <f>'Invoice Summary'!D12</f>
        <v>CFDA Number</v>
      </c>
      <c r="E9" s="413">
        <f>'Invoice Summary'!E12</f>
        <v>0</v>
      </c>
      <c r="F9" s="413"/>
    </row>
    <row r="10" spans="1:9" ht="25.9" customHeight="1" x14ac:dyDescent="0.35">
      <c r="A10" s="386" t="s">
        <v>77</v>
      </c>
      <c r="B10" s="386" t="s">
        <v>78</v>
      </c>
      <c r="C10" s="386" t="s">
        <v>105</v>
      </c>
      <c r="D10" s="386" t="s">
        <v>106</v>
      </c>
      <c r="E10" s="386" t="s">
        <v>18</v>
      </c>
      <c r="F10" s="386" t="s">
        <v>81</v>
      </c>
      <c r="G10" s="387" t="s">
        <v>330</v>
      </c>
    </row>
    <row r="11" spans="1:9" ht="16.149999999999999" customHeight="1" x14ac:dyDescent="0.35">
      <c r="A11" s="28"/>
      <c r="B11" s="28"/>
      <c r="C11" s="28"/>
      <c r="D11" s="28"/>
      <c r="E11" s="390"/>
      <c r="F11" s="391"/>
      <c r="G11" s="404"/>
    </row>
    <row r="12" spans="1:9" ht="16.149999999999999" customHeight="1" x14ac:dyDescent="0.35">
      <c r="A12" s="28"/>
      <c r="B12" s="28"/>
      <c r="C12" s="28"/>
      <c r="D12" s="28"/>
      <c r="E12" s="390"/>
      <c r="F12" s="391"/>
      <c r="G12" s="391"/>
    </row>
    <row r="13" spans="1:9" ht="16.149999999999999" customHeight="1" x14ac:dyDescent="0.35">
      <c r="A13" s="28"/>
      <c r="B13" s="28"/>
      <c r="C13" s="28"/>
      <c r="D13" s="28"/>
      <c r="E13" s="390"/>
      <c r="F13" s="391"/>
      <c r="G13" s="391"/>
    </row>
    <row r="14" spans="1:9" ht="16.149999999999999" customHeight="1" x14ac:dyDescent="0.35">
      <c r="A14" s="28"/>
      <c r="B14" s="28"/>
      <c r="C14" s="28"/>
      <c r="D14" s="28"/>
      <c r="E14" s="390"/>
      <c r="F14" s="391"/>
      <c r="G14" s="391"/>
    </row>
    <row r="15" spans="1:9" ht="16.149999999999999" customHeight="1" x14ac:dyDescent="0.35">
      <c r="A15" s="28"/>
      <c r="B15" s="28"/>
      <c r="C15" s="28"/>
      <c r="D15" s="28"/>
      <c r="E15" s="390"/>
      <c r="F15" s="391"/>
      <c r="G15" s="391"/>
    </row>
    <row r="16" spans="1:9" ht="16.149999999999999" customHeight="1" x14ac:dyDescent="0.35">
      <c r="A16" s="28"/>
      <c r="B16" s="28"/>
      <c r="C16" s="28"/>
      <c r="D16" s="28"/>
      <c r="E16" s="390"/>
      <c r="F16" s="391"/>
      <c r="G16" s="391"/>
    </row>
    <row r="17" spans="1:7" ht="16.149999999999999" customHeight="1" x14ac:dyDescent="0.35">
      <c r="A17" s="28"/>
      <c r="B17" s="28"/>
      <c r="C17" s="28"/>
      <c r="D17" s="28"/>
      <c r="E17" s="390"/>
      <c r="F17" s="391"/>
      <c r="G17" s="391"/>
    </row>
    <row r="18" spans="1:7" ht="16.149999999999999" customHeight="1" x14ac:dyDescent="0.35">
      <c r="A18" s="28"/>
      <c r="B18" s="28"/>
      <c r="C18" s="28"/>
      <c r="D18" s="28"/>
      <c r="E18" s="390"/>
      <c r="F18" s="391"/>
      <c r="G18" s="391"/>
    </row>
    <row r="19" spans="1:7" ht="16.149999999999999" customHeight="1" x14ac:dyDescent="0.35">
      <c r="A19" s="28"/>
      <c r="B19" s="28"/>
      <c r="C19" s="28"/>
      <c r="D19" s="28"/>
      <c r="E19" s="390"/>
      <c r="F19" s="391"/>
      <c r="G19" s="391"/>
    </row>
    <row r="20" spans="1:7" ht="16.149999999999999" customHeight="1" x14ac:dyDescent="0.35">
      <c r="A20" s="28"/>
      <c r="B20" s="28"/>
      <c r="C20" s="28"/>
      <c r="D20" s="28"/>
      <c r="E20" s="390"/>
      <c r="F20" s="391"/>
      <c r="G20" s="391"/>
    </row>
    <row r="21" spans="1:7" ht="16.149999999999999" customHeight="1" x14ac:dyDescent="0.35">
      <c r="A21" s="28"/>
      <c r="B21" s="28"/>
      <c r="C21" s="28"/>
      <c r="D21" s="28"/>
      <c r="E21" s="390"/>
      <c r="F21" s="391"/>
      <c r="G21" s="391"/>
    </row>
    <row r="22" spans="1:7" ht="16.149999999999999" customHeight="1" x14ac:dyDescent="0.35">
      <c r="A22" s="28"/>
      <c r="B22" s="28"/>
      <c r="C22" s="28"/>
      <c r="D22" s="28"/>
      <c r="E22" s="390"/>
      <c r="F22" s="391"/>
      <c r="G22" s="391"/>
    </row>
    <row r="23" spans="1:7" ht="16.149999999999999" customHeight="1" x14ac:dyDescent="0.35">
      <c r="A23" s="28"/>
      <c r="B23" s="28"/>
      <c r="C23" s="28"/>
      <c r="D23" s="28"/>
      <c r="E23" s="390"/>
      <c r="F23" s="391"/>
      <c r="G23" s="391"/>
    </row>
    <row r="24" spans="1:7" ht="16.149999999999999" customHeight="1" x14ac:dyDescent="0.35">
      <c r="A24" s="28"/>
      <c r="B24" s="28"/>
      <c r="C24" s="28"/>
      <c r="D24" s="28"/>
      <c r="E24" s="390"/>
      <c r="F24" s="391"/>
      <c r="G24" s="391"/>
    </row>
    <row r="25" spans="1:7" ht="16.149999999999999" customHeight="1" x14ac:dyDescent="0.35">
      <c r="A25" s="28"/>
      <c r="B25" s="28"/>
      <c r="C25" s="28"/>
      <c r="D25" s="28"/>
      <c r="E25" s="390"/>
      <c r="F25" s="391"/>
      <c r="G25" s="391"/>
    </row>
    <row r="26" spans="1:7" ht="16.149999999999999" customHeight="1" x14ac:dyDescent="0.35">
      <c r="A26" s="28"/>
      <c r="B26" s="28"/>
      <c r="C26" s="28"/>
      <c r="D26" s="28"/>
      <c r="E26" s="390"/>
      <c r="F26" s="391"/>
      <c r="G26" s="391"/>
    </row>
    <row r="27" spans="1:7" ht="16.149999999999999" customHeight="1" x14ac:dyDescent="0.35">
      <c r="A27" s="28"/>
      <c r="B27" s="28"/>
      <c r="C27" s="28"/>
      <c r="D27" s="28"/>
      <c r="E27" s="390"/>
      <c r="F27" s="391"/>
      <c r="G27" s="391"/>
    </row>
    <row r="28" spans="1:7" ht="16.149999999999999" customHeight="1" x14ac:dyDescent="0.35">
      <c r="A28" s="28"/>
      <c r="B28" s="28"/>
      <c r="C28" s="28"/>
      <c r="D28" s="28"/>
      <c r="E28" s="390"/>
      <c r="F28" s="391"/>
      <c r="G28" s="391"/>
    </row>
    <row r="29" spans="1:7" ht="16.149999999999999" customHeight="1" x14ac:dyDescent="0.35">
      <c r="A29" s="28"/>
      <c r="B29" s="28"/>
      <c r="C29" s="28"/>
      <c r="D29" s="28"/>
      <c r="E29" s="390"/>
      <c r="F29" s="391"/>
      <c r="G29" s="391"/>
    </row>
    <row r="30" spans="1:7" x14ac:dyDescent="0.35">
      <c r="A30" s="28"/>
      <c r="B30" s="28"/>
      <c r="C30" s="28"/>
      <c r="D30" s="28"/>
      <c r="E30" s="390"/>
      <c r="F30" s="391"/>
      <c r="G30" s="391"/>
    </row>
    <row r="31" spans="1:7" x14ac:dyDescent="0.35">
      <c r="A31" s="28"/>
      <c r="B31" s="28"/>
      <c r="C31" s="28"/>
      <c r="D31" s="28"/>
      <c r="E31" s="390"/>
      <c r="F31" s="391"/>
      <c r="G31" s="391"/>
    </row>
    <row r="32" spans="1:7" x14ac:dyDescent="0.35">
      <c r="A32" s="28"/>
      <c r="B32" s="28"/>
      <c r="C32" s="28"/>
      <c r="D32" s="28"/>
      <c r="E32" s="390"/>
      <c r="F32" s="391"/>
      <c r="G32" s="391"/>
    </row>
    <row r="33" spans="1:7" x14ac:dyDescent="0.35">
      <c r="A33" s="28"/>
      <c r="B33" s="28"/>
      <c r="C33" s="28"/>
      <c r="D33" s="28"/>
      <c r="E33" s="390"/>
      <c r="F33" s="391"/>
      <c r="G33" s="391"/>
    </row>
    <row r="34" spans="1:7" x14ac:dyDescent="0.35">
      <c r="A34" s="28"/>
      <c r="B34" s="28"/>
      <c r="C34" s="28"/>
      <c r="D34" s="28"/>
      <c r="E34" s="390"/>
      <c r="F34" s="391"/>
      <c r="G34" s="391"/>
    </row>
    <row r="35" spans="1:7" x14ac:dyDescent="0.35">
      <c r="A35" s="28"/>
      <c r="B35" s="28"/>
      <c r="C35" s="28"/>
      <c r="D35" s="28"/>
      <c r="E35" s="390"/>
      <c r="F35" s="391"/>
      <c r="G35" s="391"/>
    </row>
    <row r="36" spans="1:7" x14ac:dyDescent="0.35">
      <c r="A36" s="28"/>
      <c r="B36" s="28"/>
      <c r="C36" s="28"/>
      <c r="D36" s="28"/>
      <c r="E36" s="390"/>
      <c r="F36" s="391"/>
      <c r="G36" s="391"/>
    </row>
    <row r="37" spans="1:7" x14ac:dyDescent="0.35">
      <c r="A37" s="28"/>
      <c r="B37" s="28"/>
      <c r="C37" s="28"/>
      <c r="D37" s="28"/>
      <c r="E37" s="390"/>
      <c r="F37" s="391"/>
      <c r="G37" s="391"/>
    </row>
    <row r="38" spans="1:7" x14ac:dyDescent="0.35">
      <c r="A38" s="28"/>
      <c r="B38" s="28"/>
      <c r="C38" s="28"/>
      <c r="D38" s="28"/>
      <c r="E38" s="390"/>
      <c r="F38" s="391"/>
      <c r="G38" s="391"/>
    </row>
    <row r="39" spans="1:7" x14ac:dyDescent="0.35">
      <c r="A39" s="28"/>
      <c r="B39" s="28"/>
      <c r="C39" s="28"/>
      <c r="D39" s="28"/>
      <c r="E39" s="390"/>
      <c r="F39" s="391"/>
      <c r="G39" s="391"/>
    </row>
    <row r="40" spans="1:7" x14ac:dyDescent="0.35">
      <c r="A40" s="28"/>
      <c r="B40" s="28"/>
      <c r="C40" s="28"/>
      <c r="D40" s="28"/>
      <c r="E40" s="390"/>
      <c r="F40" s="391"/>
      <c r="G40" s="391"/>
    </row>
    <row r="41" spans="1:7" x14ac:dyDescent="0.35">
      <c r="A41" s="28"/>
      <c r="B41" s="28"/>
      <c r="C41" s="28"/>
      <c r="D41" s="28"/>
      <c r="E41" s="390"/>
      <c r="F41" s="391"/>
      <c r="G41" s="391"/>
    </row>
    <row r="42" spans="1:7" hidden="1" x14ac:dyDescent="0.35">
      <c r="A42" s="28"/>
      <c r="B42" s="28"/>
      <c r="C42" s="28"/>
      <c r="D42" s="28"/>
      <c r="E42" s="392"/>
      <c r="F42" s="391"/>
      <c r="G42" s="391"/>
    </row>
    <row r="43" spans="1:7" hidden="1" x14ac:dyDescent="0.35">
      <c r="A43" s="28"/>
      <c r="B43" s="28"/>
      <c r="C43" s="28"/>
      <c r="D43" s="28"/>
      <c r="E43" s="392"/>
      <c r="F43" s="391"/>
      <c r="G43" s="391"/>
    </row>
    <row r="44" spans="1:7" hidden="1" x14ac:dyDescent="0.35">
      <c r="A44" s="28"/>
      <c r="B44" s="28"/>
      <c r="C44" s="28"/>
      <c r="D44" s="28"/>
      <c r="E44" s="392"/>
      <c r="F44" s="391"/>
      <c r="G44" s="391"/>
    </row>
    <row r="45" spans="1:7" hidden="1" x14ac:dyDescent="0.35">
      <c r="A45" s="28"/>
      <c r="B45" s="28"/>
      <c r="C45" s="28"/>
      <c r="D45" s="28"/>
      <c r="E45" s="392"/>
      <c r="F45" s="391"/>
      <c r="G45" s="391"/>
    </row>
    <row r="46" spans="1:7" hidden="1" x14ac:dyDescent="0.35">
      <c r="A46" s="28"/>
      <c r="B46" s="28"/>
      <c r="C46" s="28"/>
      <c r="D46" s="28"/>
      <c r="E46" s="392"/>
      <c r="F46" s="391"/>
      <c r="G46" s="391"/>
    </row>
    <row r="47" spans="1:7" hidden="1" x14ac:dyDescent="0.35">
      <c r="A47" s="28"/>
      <c r="B47" s="28"/>
      <c r="C47" s="28"/>
      <c r="D47" s="28"/>
      <c r="E47" s="392"/>
      <c r="F47" s="391"/>
      <c r="G47" s="391"/>
    </row>
    <row r="48" spans="1:7" hidden="1" x14ac:dyDescent="0.35">
      <c r="A48" s="28"/>
      <c r="B48" s="28"/>
      <c r="C48" s="28"/>
      <c r="D48" s="28"/>
      <c r="E48" s="392"/>
      <c r="F48" s="391"/>
      <c r="G48" s="391"/>
    </row>
    <row r="49" spans="1:7" hidden="1" x14ac:dyDescent="0.35">
      <c r="A49" s="28"/>
      <c r="B49" s="28"/>
      <c r="C49" s="28"/>
      <c r="D49" s="28"/>
      <c r="E49" s="392"/>
      <c r="F49" s="391"/>
      <c r="G49" s="391"/>
    </row>
    <row r="50" spans="1:7" hidden="1" x14ac:dyDescent="0.35">
      <c r="A50" s="28"/>
      <c r="B50" s="28"/>
      <c r="C50" s="28"/>
      <c r="D50" s="28"/>
      <c r="E50" s="392"/>
      <c r="F50" s="391"/>
      <c r="G50" s="391"/>
    </row>
    <row r="51" spans="1:7" hidden="1" x14ac:dyDescent="0.35">
      <c r="A51" s="28"/>
      <c r="B51" s="28"/>
      <c r="C51" s="28"/>
      <c r="D51" s="28"/>
      <c r="E51" s="392"/>
      <c r="F51" s="391"/>
      <c r="G51" s="391"/>
    </row>
    <row r="52" spans="1:7" hidden="1" x14ac:dyDescent="0.35">
      <c r="A52" s="28"/>
      <c r="B52" s="28"/>
      <c r="C52" s="28"/>
      <c r="D52" s="28"/>
      <c r="E52" s="392"/>
      <c r="F52" s="391"/>
      <c r="G52" s="391"/>
    </row>
    <row r="53" spans="1:7" hidden="1" x14ac:dyDescent="0.35">
      <c r="A53" s="28"/>
      <c r="B53" s="28"/>
      <c r="C53" s="28"/>
      <c r="D53" s="28"/>
      <c r="E53" s="392"/>
      <c r="F53" s="391"/>
      <c r="G53" s="391"/>
    </row>
    <row r="54" spans="1:7" hidden="1" x14ac:dyDescent="0.35">
      <c r="A54" s="28"/>
      <c r="B54" s="28"/>
      <c r="C54" s="28"/>
      <c r="D54" s="28"/>
      <c r="E54" s="392"/>
      <c r="F54" s="391"/>
      <c r="G54" s="391"/>
    </row>
    <row r="55" spans="1:7" hidden="1" x14ac:dyDescent="0.35">
      <c r="A55" s="28"/>
      <c r="B55" s="28"/>
      <c r="C55" s="28"/>
      <c r="D55" s="28"/>
      <c r="E55" s="392"/>
      <c r="F55" s="391"/>
      <c r="G55" s="391"/>
    </row>
    <row r="56" spans="1:7" hidden="1" x14ac:dyDescent="0.35">
      <c r="A56" s="28"/>
      <c r="B56" s="28"/>
      <c r="C56" s="28"/>
      <c r="D56" s="28"/>
      <c r="E56" s="392"/>
      <c r="F56" s="391"/>
      <c r="G56" s="391"/>
    </row>
    <row r="57" spans="1:7" hidden="1" x14ac:dyDescent="0.35">
      <c r="A57" s="28"/>
      <c r="B57" s="28"/>
      <c r="C57" s="28"/>
      <c r="D57" s="28"/>
      <c r="E57" s="392"/>
      <c r="F57" s="391"/>
      <c r="G57" s="391"/>
    </row>
    <row r="58" spans="1:7" hidden="1" x14ac:dyDescent="0.35">
      <c r="A58" s="28"/>
      <c r="B58" s="28"/>
      <c r="C58" s="28"/>
      <c r="D58" s="28"/>
      <c r="E58" s="392"/>
      <c r="F58" s="391"/>
      <c r="G58" s="391"/>
    </row>
    <row r="59" spans="1:7" hidden="1" x14ac:dyDescent="0.35">
      <c r="A59" s="28"/>
      <c r="B59" s="28"/>
      <c r="C59" s="28"/>
      <c r="D59" s="28"/>
      <c r="E59" s="392"/>
      <c r="F59" s="391"/>
      <c r="G59" s="391"/>
    </row>
    <row r="60" spans="1:7" hidden="1" x14ac:dyDescent="0.35">
      <c r="A60" s="28"/>
      <c r="B60" s="28"/>
      <c r="C60" s="28"/>
      <c r="D60" s="28"/>
      <c r="E60" s="392"/>
      <c r="F60" s="391"/>
      <c r="G60" s="391"/>
    </row>
    <row r="61" spans="1:7" hidden="1" x14ac:dyDescent="0.35">
      <c r="A61" s="28"/>
      <c r="B61" s="28"/>
      <c r="C61" s="28"/>
      <c r="D61" s="28"/>
      <c r="E61" s="392"/>
      <c r="F61" s="391"/>
      <c r="G61" s="391"/>
    </row>
    <row r="62" spans="1:7" hidden="1" x14ac:dyDescent="0.35">
      <c r="A62" s="28"/>
      <c r="B62" s="28"/>
      <c r="C62" s="28"/>
      <c r="D62" s="28"/>
      <c r="E62" s="392"/>
      <c r="F62" s="391"/>
      <c r="G62" s="391"/>
    </row>
    <row r="63" spans="1:7" hidden="1" x14ac:dyDescent="0.35">
      <c r="A63" s="28"/>
      <c r="B63" s="28"/>
      <c r="C63" s="28"/>
      <c r="D63" s="28"/>
      <c r="E63" s="392"/>
      <c r="F63" s="391"/>
      <c r="G63" s="391"/>
    </row>
    <row r="64" spans="1:7" hidden="1" x14ac:dyDescent="0.35">
      <c r="A64" s="28"/>
      <c r="B64" s="28"/>
      <c r="C64" s="28"/>
      <c r="D64" s="28"/>
      <c r="E64" s="392"/>
      <c r="F64" s="391"/>
      <c r="G64" s="391"/>
    </row>
    <row r="65" spans="1:7" hidden="1" x14ac:dyDescent="0.35">
      <c r="A65" s="28"/>
      <c r="B65" s="28"/>
      <c r="C65" s="28"/>
      <c r="D65" s="28"/>
      <c r="E65" s="392"/>
      <c r="F65" s="391"/>
      <c r="G65" s="391"/>
    </row>
    <row r="66" spans="1:7" hidden="1" x14ac:dyDescent="0.35">
      <c r="A66" s="28"/>
      <c r="B66" s="28"/>
      <c r="C66" s="28"/>
      <c r="D66" s="28"/>
      <c r="E66" s="392"/>
      <c r="F66" s="391"/>
      <c r="G66" s="391"/>
    </row>
    <row r="67" spans="1:7" hidden="1" x14ac:dyDescent="0.35">
      <c r="A67" s="28"/>
      <c r="B67" s="28"/>
      <c r="C67" s="28"/>
      <c r="D67" s="28"/>
      <c r="E67" s="392"/>
      <c r="F67" s="391"/>
      <c r="G67" s="391"/>
    </row>
    <row r="68" spans="1:7" hidden="1" x14ac:dyDescent="0.35">
      <c r="A68" s="28"/>
      <c r="B68" s="28"/>
      <c r="C68" s="28"/>
      <c r="D68" s="28"/>
      <c r="E68" s="392"/>
      <c r="F68" s="391"/>
      <c r="G68" s="391"/>
    </row>
    <row r="69" spans="1:7" hidden="1" x14ac:dyDescent="0.35">
      <c r="A69" s="28"/>
      <c r="B69" s="28"/>
      <c r="C69" s="28"/>
      <c r="D69" s="28"/>
      <c r="E69" s="392"/>
      <c r="F69" s="391"/>
      <c r="G69" s="391"/>
    </row>
    <row r="70" spans="1:7" hidden="1" x14ac:dyDescent="0.35">
      <c r="A70" s="28"/>
      <c r="B70" s="28"/>
      <c r="C70" s="28"/>
      <c r="D70" s="28"/>
      <c r="E70" s="392"/>
      <c r="F70" s="391"/>
      <c r="G70" s="391"/>
    </row>
    <row r="71" spans="1:7" hidden="1" x14ac:dyDescent="0.35">
      <c r="A71" s="28"/>
      <c r="B71" s="28"/>
      <c r="C71" s="28"/>
      <c r="D71" s="28"/>
      <c r="E71" s="392"/>
      <c r="F71" s="391"/>
      <c r="G71" s="391"/>
    </row>
    <row r="72" spans="1:7" hidden="1" x14ac:dyDescent="0.35">
      <c r="A72" s="28"/>
      <c r="B72" s="28"/>
      <c r="C72" s="28"/>
      <c r="D72" s="28"/>
      <c r="E72" s="392"/>
      <c r="F72" s="391"/>
      <c r="G72" s="391"/>
    </row>
    <row r="73" spans="1:7" hidden="1" x14ac:dyDescent="0.35">
      <c r="A73" s="28"/>
      <c r="B73" s="28"/>
      <c r="C73" s="28"/>
      <c r="D73" s="28"/>
      <c r="E73" s="392"/>
      <c r="F73" s="391"/>
      <c r="G73" s="391"/>
    </row>
    <row r="74" spans="1:7" hidden="1" x14ac:dyDescent="0.35">
      <c r="A74" s="28"/>
      <c r="B74" s="28"/>
      <c r="C74" s="28"/>
      <c r="D74" s="28"/>
      <c r="E74" s="392"/>
      <c r="F74" s="391"/>
      <c r="G74" s="391"/>
    </row>
    <row r="75" spans="1:7" hidden="1" x14ac:dyDescent="0.35">
      <c r="A75" s="28"/>
      <c r="B75" s="28"/>
      <c r="C75" s="28"/>
      <c r="D75" s="28"/>
      <c r="E75" s="392"/>
      <c r="F75" s="391"/>
      <c r="G75" s="391"/>
    </row>
    <row r="76" spans="1:7" hidden="1" x14ac:dyDescent="0.35">
      <c r="A76" s="28"/>
      <c r="B76" s="28"/>
      <c r="C76" s="28"/>
      <c r="D76" s="28"/>
      <c r="E76" s="392"/>
      <c r="F76" s="391"/>
      <c r="G76" s="391"/>
    </row>
    <row r="77" spans="1:7" hidden="1" x14ac:dyDescent="0.35">
      <c r="A77" s="28"/>
      <c r="B77" s="28"/>
      <c r="C77" s="28"/>
      <c r="D77" s="28"/>
      <c r="E77" s="392"/>
      <c r="F77" s="391"/>
      <c r="G77" s="391"/>
    </row>
    <row r="78" spans="1:7" hidden="1" x14ac:dyDescent="0.35">
      <c r="A78" s="28"/>
      <c r="B78" s="28"/>
      <c r="C78" s="28"/>
      <c r="D78" s="28"/>
      <c r="E78" s="392"/>
      <c r="F78" s="391"/>
      <c r="G78" s="391"/>
    </row>
    <row r="79" spans="1:7" hidden="1" x14ac:dyDescent="0.35">
      <c r="A79" s="28"/>
      <c r="B79" s="28"/>
      <c r="C79" s="28"/>
      <c r="D79" s="28"/>
      <c r="E79" s="392"/>
      <c r="F79" s="391"/>
      <c r="G79" s="391"/>
    </row>
    <row r="80" spans="1:7" hidden="1" x14ac:dyDescent="0.35">
      <c r="A80" s="28"/>
      <c r="B80" s="28"/>
      <c r="C80" s="28"/>
      <c r="D80" s="28"/>
      <c r="E80" s="392"/>
      <c r="F80" s="391"/>
      <c r="G80" s="391"/>
    </row>
    <row r="81" spans="1:7" hidden="1" x14ac:dyDescent="0.35">
      <c r="A81" s="28"/>
      <c r="B81" s="28"/>
      <c r="C81" s="28"/>
      <c r="D81" s="28"/>
      <c r="E81" s="392"/>
      <c r="F81" s="391"/>
      <c r="G81" s="391"/>
    </row>
    <row r="82" spans="1:7" hidden="1" x14ac:dyDescent="0.35">
      <c r="A82" s="28"/>
      <c r="B82" s="28"/>
      <c r="C82" s="28"/>
      <c r="D82" s="28"/>
      <c r="E82" s="392"/>
      <c r="F82" s="391"/>
      <c r="G82" s="391"/>
    </row>
    <row r="83" spans="1:7" hidden="1" x14ac:dyDescent="0.35">
      <c r="A83" s="28"/>
      <c r="B83" s="28"/>
      <c r="C83" s="28"/>
      <c r="D83" s="28"/>
      <c r="E83" s="392"/>
      <c r="F83" s="391"/>
      <c r="G83" s="391"/>
    </row>
    <row r="84" spans="1:7" hidden="1" x14ac:dyDescent="0.35">
      <c r="A84" s="28"/>
      <c r="B84" s="28"/>
      <c r="C84" s="28"/>
      <c r="D84" s="28"/>
      <c r="E84" s="392"/>
      <c r="F84" s="391"/>
      <c r="G84" s="391"/>
    </row>
    <row r="85" spans="1:7" hidden="1" x14ac:dyDescent="0.35">
      <c r="A85" s="28"/>
      <c r="B85" s="28"/>
      <c r="C85" s="28"/>
      <c r="D85" s="28"/>
      <c r="E85" s="392"/>
      <c r="F85" s="391"/>
      <c r="G85" s="391"/>
    </row>
    <row r="86" spans="1:7" hidden="1" x14ac:dyDescent="0.35">
      <c r="A86" s="28"/>
      <c r="B86" s="28"/>
      <c r="C86" s="28"/>
      <c r="D86" s="28"/>
      <c r="E86" s="392"/>
      <c r="F86" s="391"/>
      <c r="G86" s="391"/>
    </row>
    <row r="87" spans="1:7" hidden="1" x14ac:dyDescent="0.35">
      <c r="A87" s="28"/>
      <c r="B87" s="28"/>
      <c r="C87" s="28"/>
      <c r="D87" s="28"/>
      <c r="E87" s="392"/>
      <c r="F87" s="391"/>
      <c r="G87" s="391"/>
    </row>
    <row r="88" spans="1:7" hidden="1" x14ac:dyDescent="0.35">
      <c r="A88" s="28"/>
      <c r="B88" s="28"/>
      <c r="C88" s="28"/>
      <c r="D88" s="28"/>
      <c r="E88" s="392"/>
      <c r="F88" s="391"/>
      <c r="G88" s="391"/>
    </row>
    <row r="89" spans="1:7" hidden="1" x14ac:dyDescent="0.35">
      <c r="A89" s="28"/>
      <c r="B89" s="28"/>
      <c r="C89" s="28"/>
      <c r="D89" s="28"/>
      <c r="E89" s="392"/>
      <c r="F89" s="391"/>
      <c r="G89" s="391"/>
    </row>
    <row r="90" spans="1:7" hidden="1" x14ac:dyDescent="0.35">
      <c r="A90" s="28"/>
      <c r="B90" s="28"/>
      <c r="C90" s="28"/>
      <c r="D90" s="28"/>
      <c r="E90" s="392"/>
      <c r="F90" s="391"/>
      <c r="G90" s="391"/>
    </row>
    <row r="91" spans="1:7" hidden="1" x14ac:dyDescent="0.35">
      <c r="A91" s="28"/>
      <c r="B91" s="28"/>
      <c r="C91" s="28"/>
      <c r="D91" s="28"/>
      <c r="E91" s="392"/>
      <c r="F91" s="391"/>
      <c r="G91" s="391"/>
    </row>
    <row r="92" spans="1:7" hidden="1" x14ac:dyDescent="0.35">
      <c r="A92" s="28"/>
      <c r="B92" s="28"/>
      <c r="C92" s="28"/>
      <c r="D92" s="28"/>
      <c r="E92" s="392"/>
      <c r="F92" s="391"/>
      <c r="G92" s="391"/>
    </row>
    <row r="93" spans="1:7" hidden="1" x14ac:dyDescent="0.35">
      <c r="A93" s="28"/>
      <c r="B93" s="28"/>
      <c r="C93" s="28"/>
      <c r="D93" s="28"/>
      <c r="E93" s="392"/>
      <c r="F93" s="391"/>
      <c r="G93" s="391"/>
    </row>
    <row r="94" spans="1:7" hidden="1" x14ac:dyDescent="0.35">
      <c r="A94" s="28"/>
      <c r="B94" s="28"/>
      <c r="C94" s="28"/>
      <c r="D94" s="28"/>
      <c r="E94" s="392"/>
      <c r="F94" s="391"/>
      <c r="G94" s="391"/>
    </row>
    <row r="95" spans="1:7" hidden="1" x14ac:dyDescent="0.35">
      <c r="A95" s="28"/>
      <c r="B95" s="28"/>
      <c r="C95" s="28"/>
      <c r="D95" s="28"/>
      <c r="E95" s="392"/>
      <c r="F95" s="391"/>
      <c r="G95" s="391"/>
    </row>
    <row r="96" spans="1:7" hidden="1" x14ac:dyDescent="0.35">
      <c r="A96" s="28"/>
      <c r="B96" s="28"/>
      <c r="C96" s="28"/>
      <c r="D96" s="28"/>
      <c r="E96" s="392"/>
      <c r="F96" s="391"/>
      <c r="G96" s="391"/>
    </row>
    <row r="97" spans="1:7" hidden="1" x14ac:dyDescent="0.35">
      <c r="A97" s="28"/>
      <c r="B97" s="28"/>
      <c r="C97" s="28"/>
      <c r="D97" s="28"/>
      <c r="E97" s="392"/>
      <c r="F97" s="391"/>
      <c r="G97" s="391"/>
    </row>
    <row r="98" spans="1:7" hidden="1" x14ac:dyDescent="0.35">
      <c r="A98" s="28"/>
      <c r="B98" s="28"/>
      <c r="C98" s="28"/>
      <c r="D98" s="28"/>
      <c r="E98" s="392"/>
      <c r="F98" s="391"/>
      <c r="G98" s="391"/>
    </row>
    <row r="99" spans="1:7" hidden="1" x14ac:dyDescent="0.35">
      <c r="A99" s="28"/>
      <c r="B99" s="28"/>
      <c r="C99" s="28"/>
      <c r="D99" s="28"/>
      <c r="E99" s="392"/>
      <c r="F99" s="391"/>
      <c r="G99" s="391"/>
    </row>
    <row r="100" spans="1:7" hidden="1" x14ac:dyDescent="0.35">
      <c r="A100" s="28"/>
      <c r="B100" s="28"/>
      <c r="C100" s="28"/>
      <c r="D100" s="28"/>
      <c r="E100" s="392"/>
      <c r="F100" s="391"/>
      <c r="G100" s="391"/>
    </row>
    <row r="101" spans="1:7" hidden="1" x14ac:dyDescent="0.35">
      <c r="A101" s="28"/>
      <c r="B101" s="28"/>
      <c r="C101" s="28"/>
      <c r="D101" s="28"/>
      <c r="E101" s="392"/>
      <c r="F101" s="391"/>
      <c r="G101" s="391"/>
    </row>
    <row r="102" spans="1:7" hidden="1" x14ac:dyDescent="0.35">
      <c r="A102" s="28"/>
      <c r="B102" s="28"/>
      <c r="C102" s="28"/>
      <c r="D102" s="28"/>
      <c r="E102" s="392"/>
      <c r="F102" s="391"/>
      <c r="G102" s="391"/>
    </row>
    <row r="103" spans="1:7" hidden="1" x14ac:dyDescent="0.35">
      <c r="A103" s="28"/>
      <c r="B103" s="28"/>
      <c r="C103" s="28"/>
      <c r="D103" s="28"/>
      <c r="E103" s="392"/>
      <c r="F103" s="391"/>
      <c r="G103" s="391"/>
    </row>
    <row r="104" spans="1:7" hidden="1" x14ac:dyDescent="0.35">
      <c r="A104" s="28"/>
      <c r="B104" s="28"/>
      <c r="C104" s="28"/>
      <c r="D104" s="28"/>
      <c r="E104" s="392"/>
      <c r="F104" s="391"/>
      <c r="G104" s="391"/>
    </row>
    <row r="105" spans="1:7" hidden="1" x14ac:dyDescent="0.35">
      <c r="A105" s="28"/>
      <c r="B105" s="28"/>
      <c r="C105" s="28"/>
      <c r="D105" s="28"/>
      <c r="E105" s="392"/>
      <c r="F105" s="391"/>
      <c r="G105" s="391"/>
    </row>
    <row r="106" spans="1:7" hidden="1" x14ac:dyDescent="0.35">
      <c r="A106" s="28"/>
      <c r="B106" s="28"/>
      <c r="C106" s="28"/>
      <c r="D106" s="28"/>
      <c r="E106" s="392"/>
      <c r="F106" s="391"/>
      <c r="G106" s="391"/>
    </row>
    <row r="107" spans="1:7" hidden="1" x14ac:dyDescent="0.35">
      <c r="A107" s="28"/>
      <c r="B107" s="28"/>
      <c r="C107" s="28"/>
      <c r="D107" s="28"/>
      <c r="E107" s="392"/>
      <c r="F107" s="391"/>
      <c r="G107" s="391"/>
    </row>
    <row r="108" spans="1:7" hidden="1" x14ac:dyDescent="0.35">
      <c r="A108" s="28"/>
      <c r="B108" s="28"/>
      <c r="C108" s="28"/>
      <c r="D108" s="28"/>
      <c r="E108" s="392"/>
      <c r="F108" s="391"/>
      <c r="G108" s="391"/>
    </row>
    <row r="109" spans="1:7" hidden="1" x14ac:dyDescent="0.35">
      <c r="A109" s="28"/>
      <c r="B109" s="28"/>
      <c r="C109" s="28"/>
      <c r="D109" s="28"/>
      <c r="E109" s="392"/>
      <c r="F109" s="391"/>
      <c r="G109" s="391"/>
    </row>
    <row r="110" spans="1:7" hidden="1" x14ac:dyDescent="0.35">
      <c r="A110" s="28"/>
      <c r="B110" s="28"/>
      <c r="C110" s="28"/>
      <c r="D110" s="28"/>
      <c r="E110" s="392"/>
      <c r="F110" s="391"/>
      <c r="G110" s="391"/>
    </row>
    <row r="111" spans="1:7" hidden="1" x14ac:dyDescent="0.35">
      <c r="A111" s="28"/>
      <c r="B111" s="28"/>
      <c r="C111" s="28"/>
      <c r="D111" s="28"/>
      <c r="E111" s="392"/>
      <c r="F111" s="391"/>
      <c r="G111" s="391"/>
    </row>
    <row r="112" spans="1:7" hidden="1" x14ac:dyDescent="0.35">
      <c r="A112" s="28"/>
      <c r="B112" s="28"/>
      <c r="C112" s="28"/>
      <c r="D112" s="28"/>
      <c r="E112" s="392"/>
      <c r="F112" s="391"/>
      <c r="G112" s="391"/>
    </row>
    <row r="113" spans="1:7" hidden="1" x14ac:dyDescent="0.35">
      <c r="A113" s="28"/>
      <c r="B113" s="28"/>
      <c r="C113" s="28"/>
      <c r="D113" s="28"/>
      <c r="E113" s="392"/>
      <c r="F113" s="391"/>
      <c r="G113" s="391"/>
    </row>
    <row r="114" spans="1:7" hidden="1" x14ac:dyDescent="0.35">
      <c r="A114" s="28"/>
      <c r="B114" s="28"/>
      <c r="C114" s="28"/>
      <c r="D114" s="28"/>
      <c r="E114" s="392"/>
      <c r="F114" s="391"/>
      <c r="G114" s="391"/>
    </row>
    <row r="115" spans="1:7" hidden="1" x14ac:dyDescent="0.35">
      <c r="A115" s="28"/>
      <c r="B115" s="28"/>
      <c r="C115" s="28"/>
      <c r="D115" s="28"/>
      <c r="E115" s="392"/>
      <c r="F115" s="391"/>
      <c r="G115" s="391"/>
    </row>
    <row r="116" spans="1:7" hidden="1" x14ac:dyDescent="0.35">
      <c r="A116" s="28"/>
      <c r="B116" s="28"/>
      <c r="C116" s="28"/>
      <c r="D116" s="28"/>
      <c r="E116" s="392"/>
      <c r="F116" s="391"/>
      <c r="G116" s="391"/>
    </row>
    <row r="117" spans="1:7" hidden="1" x14ac:dyDescent="0.35">
      <c r="A117" s="28"/>
      <c r="B117" s="28"/>
      <c r="C117" s="28"/>
      <c r="D117" s="28"/>
      <c r="E117" s="392"/>
      <c r="F117" s="391"/>
      <c r="G117" s="391"/>
    </row>
    <row r="118" spans="1:7" hidden="1" x14ac:dyDescent="0.35">
      <c r="A118" s="28"/>
      <c r="B118" s="28"/>
      <c r="C118" s="28"/>
      <c r="D118" s="28"/>
      <c r="E118" s="392"/>
      <c r="F118" s="391"/>
      <c r="G118" s="391"/>
    </row>
    <row r="119" spans="1:7" hidden="1" x14ac:dyDescent="0.35">
      <c r="A119" s="28"/>
      <c r="B119" s="28"/>
      <c r="C119" s="28"/>
      <c r="D119" s="28"/>
      <c r="E119" s="392"/>
      <c r="F119" s="391"/>
      <c r="G119" s="391"/>
    </row>
    <row r="120" spans="1:7" hidden="1" x14ac:dyDescent="0.35">
      <c r="A120" s="28"/>
      <c r="B120" s="28"/>
      <c r="C120" s="28"/>
      <c r="D120" s="28"/>
      <c r="E120" s="392"/>
      <c r="F120" s="391"/>
      <c r="G120" s="391"/>
    </row>
    <row r="121" spans="1:7" hidden="1" x14ac:dyDescent="0.35">
      <c r="A121" s="28"/>
      <c r="B121" s="28"/>
      <c r="C121" s="28"/>
      <c r="D121" s="28"/>
      <c r="E121" s="392"/>
      <c r="F121" s="391"/>
      <c r="G121" s="391"/>
    </row>
    <row r="122" spans="1:7" hidden="1" x14ac:dyDescent="0.35">
      <c r="A122" s="28"/>
      <c r="B122" s="28"/>
      <c r="C122" s="28"/>
      <c r="D122" s="28"/>
      <c r="E122" s="392"/>
      <c r="F122" s="391"/>
      <c r="G122" s="391"/>
    </row>
    <row r="123" spans="1:7" hidden="1" x14ac:dyDescent="0.35">
      <c r="A123" s="28"/>
      <c r="B123" s="28"/>
      <c r="C123" s="28"/>
      <c r="D123" s="28"/>
      <c r="E123" s="392"/>
      <c r="F123" s="391"/>
      <c r="G123" s="391"/>
    </row>
    <row r="124" spans="1:7" hidden="1" x14ac:dyDescent="0.35">
      <c r="A124" s="28"/>
      <c r="B124" s="28"/>
      <c r="C124" s="28"/>
      <c r="D124" s="28"/>
      <c r="E124" s="392"/>
      <c r="F124" s="391"/>
      <c r="G124" s="391"/>
    </row>
    <row r="125" spans="1:7" hidden="1" x14ac:dyDescent="0.35">
      <c r="A125" s="28"/>
      <c r="B125" s="28"/>
      <c r="C125" s="28"/>
      <c r="D125" s="28"/>
      <c r="E125" s="392"/>
      <c r="F125" s="391"/>
      <c r="G125" s="391"/>
    </row>
    <row r="126" spans="1:7" hidden="1" x14ac:dyDescent="0.35">
      <c r="A126" s="28"/>
      <c r="B126" s="28"/>
      <c r="C126" s="28"/>
      <c r="D126" s="28"/>
      <c r="E126" s="392"/>
      <c r="F126" s="391"/>
      <c r="G126" s="391"/>
    </row>
    <row r="127" spans="1:7" hidden="1" x14ac:dyDescent="0.35">
      <c r="A127" s="28"/>
      <c r="B127" s="28"/>
      <c r="C127" s="28"/>
      <c r="D127" s="28"/>
      <c r="E127" s="392"/>
      <c r="F127" s="391"/>
      <c r="G127" s="391"/>
    </row>
    <row r="128" spans="1:7" hidden="1" x14ac:dyDescent="0.35">
      <c r="A128" s="28"/>
      <c r="B128" s="28"/>
      <c r="C128" s="28"/>
      <c r="D128" s="28"/>
      <c r="E128" s="392"/>
      <c r="F128" s="391"/>
      <c r="G128" s="391"/>
    </row>
    <row r="129" spans="1:7" hidden="1" x14ac:dyDescent="0.35">
      <c r="A129" s="28"/>
      <c r="B129" s="28"/>
      <c r="C129" s="28"/>
      <c r="D129" s="28"/>
      <c r="E129" s="392"/>
      <c r="F129" s="391"/>
      <c r="G129" s="391"/>
    </row>
    <row r="130" spans="1:7" hidden="1" x14ac:dyDescent="0.35">
      <c r="A130" s="28"/>
      <c r="B130" s="28"/>
      <c r="C130" s="28"/>
      <c r="D130" s="28"/>
      <c r="E130" s="392"/>
      <c r="F130" s="391"/>
      <c r="G130" s="391"/>
    </row>
    <row r="131" spans="1:7" hidden="1" x14ac:dyDescent="0.35">
      <c r="A131" s="28"/>
      <c r="B131" s="28"/>
      <c r="C131" s="28"/>
      <c r="D131" s="28"/>
      <c r="E131" s="392"/>
      <c r="F131" s="391"/>
      <c r="G131" s="391"/>
    </row>
    <row r="132" spans="1:7" hidden="1" x14ac:dyDescent="0.35">
      <c r="A132" s="28"/>
      <c r="B132" s="28"/>
      <c r="C132" s="28"/>
      <c r="D132" s="28"/>
      <c r="E132" s="392"/>
      <c r="F132" s="391"/>
      <c r="G132" s="391"/>
    </row>
    <row r="133" spans="1:7" hidden="1" x14ac:dyDescent="0.35">
      <c r="A133" s="28"/>
      <c r="B133" s="28"/>
      <c r="C133" s="28"/>
      <c r="D133" s="28"/>
      <c r="E133" s="392"/>
      <c r="F133" s="391"/>
      <c r="G133" s="391"/>
    </row>
    <row r="134" spans="1:7" hidden="1" x14ac:dyDescent="0.35">
      <c r="A134" s="28"/>
      <c r="B134" s="28"/>
      <c r="C134" s="28"/>
      <c r="D134" s="28"/>
      <c r="E134" s="392"/>
      <c r="F134" s="391"/>
      <c r="G134" s="391"/>
    </row>
    <row r="135" spans="1:7" hidden="1" x14ac:dyDescent="0.35">
      <c r="A135" s="28"/>
      <c r="B135" s="28"/>
      <c r="C135" s="28"/>
      <c r="D135" s="28"/>
      <c r="E135" s="392"/>
      <c r="F135" s="391"/>
      <c r="G135" s="391"/>
    </row>
    <row r="136" spans="1:7" hidden="1" x14ac:dyDescent="0.35">
      <c r="A136" s="28"/>
      <c r="B136" s="28"/>
      <c r="C136" s="28"/>
      <c r="D136" s="28"/>
      <c r="E136" s="392"/>
      <c r="F136" s="391"/>
      <c r="G136" s="391"/>
    </row>
    <row r="137" spans="1:7" hidden="1" x14ac:dyDescent="0.35">
      <c r="A137" s="28"/>
      <c r="B137" s="28"/>
      <c r="C137" s="28"/>
      <c r="D137" s="28"/>
      <c r="E137" s="392"/>
      <c r="F137" s="391"/>
      <c r="G137" s="391"/>
    </row>
    <row r="138" spans="1:7" hidden="1" x14ac:dyDescent="0.35">
      <c r="A138" s="28"/>
      <c r="B138" s="28"/>
      <c r="C138" s="28"/>
      <c r="D138" s="28"/>
      <c r="E138" s="392"/>
      <c r="F138" s="391"/>
      <c r="G138" s="391"/>
    </row>
    <row r="139" spans="1:7" hidden="1" x14ac:dyDescent="0.35">
      <c r="A139" s="28"/>
      <c r="B139" s="28"/>
      <c r="C139" s="28"/>
      <c r="D139" s="28"/>
      <c r="E139" s="392"/>
      <c r="F139" s="391"/>
      <c r="G139" s="391"/>
    </row>
    <row r="140" spans="1:7" hidden="1" x14ac:dyDescent="0.35">
      <c r="A140" s="28"/>
      <c r="B140" s="28"/>
      <c r="C140" s="28"/>
      <c r="D140" s="28"/>
      <c r="E140" s="392"/>
      <c r="F140" s="391"/>
      <c r="G140" s="391"/>
    </row>
    <row r="141" spans="1:7" hidden="1" x14ac:dyDescent="0.35">
      <c r="A141" s="28"/>
      <c r="B141" s="28"/>
      <c r="C141" s="28"/>
      <c r="D141" s="28"/>
      <c r="E141" s="392"/>
      <c r="F141" s="391"/>
      <c r="G141" s="391"/>
    </row>
    <row r="142" spans="1:7" hidden="1" x14ac:dyDescent="0.35">
      <c r="A142" s="28"/>
      <c r="B142" s="28"/>
      <c r="C142" s="28"/>
      <c r="D142" s="28"/>
      <c r="E142" s="392"/>
      <c r="F142" s="391"/>
      <c r="G142" s="391"/>
    </row>
    <row r="143" spans="1:7" hidden="1" x14ac:dyDescent="0.35">
      <c r="A143" s="28"/>
      <c r="B143" s="28"/>
      <c r="C143" s="28"/>
      <c r="D143" s="28"/>
      <c r="E143" s="392"/>
      <c r="F143" s="391"/>
      <c r="G143" s="391"/>
    </row>
    <row r="144" spans="1:7" hidden="1" x14ac:dyDescent="0.35">
      <c r="A144" s="28"/>
      <c r="B144" s="28"/>
      <c r="C144" s="28"/>
      <c r="D144" s="28"/>
      <c r="E144" s="392"/>
      <c r="F144" s="391"/>
      <c r="G144" s="391"/>
    </row>
    <row r="145" spans="1:7" hidden="1" x14ac:dyDescent="0.35">
      <c r="A145" s="28"/>
      <c r="B145" s="28"/>
      <c r="C145" s="28"/>
      <c r="D145" s="28"/>
      <c r="E145" s="392"/>
      <c r="F145" s="391"/>
      <c r="G145" s="391"/>
    </row>
    <row r="146" spans="1:7" hidden="1" x14ac:dyDescent="0.35">
      <c r="A146" s="28"/>
      <c r="B146" s="28"/>
      <c r="C146" s="28"/>
      <c r="D146" s="28"/>
      <c r="E146" s="392"/>
      <c r="F146" s="391"/>
      <c r="G146" s="391"/>
    </row>
    <row r="147" spans="1:7" hidden="1" x14ac:dyDescent="0.35">
      <c r="A147" s="28"/>
      <c r="B147" s="28"/>
      <c r="C147" s="28"/>
      <c r="D147" s="28"/>
      <c r="E147" s="392"/>
      <c r="F147" s="391"/>
      <c r="G147" s="391"/>
    </row>
    <row r="148" spans="1:7" hidden="1" x14ac:dyDescent="0.35">
      <c r="A148" s="28"/>
      <c r="B148" s="28"/>
      <c r="C148" s="28"/>
      <c r="D148" s="28"/>
      <c r="E148" s="392"/>
      <c r="F148" s="391"/>
      <c r="G148" s="391"/>
    </row>
    <row r="149" spans="1:7" hidden="1" x14ac:dyDescent="0.35">
      <c r="A149" s="28"/>
      <c r="B149" s="28"/>
      <c r="C149" s="28"/>
      <c r="D149" s="28"/>
      <c r="E149" s="392"/>
      <c r="F149" s="391"/>
      <c r="G149" s="391"/>
    </row>
    <row r="150" spans="1:7" hidden="1" x14ac:dyDescent="0.35">
      <c r="A150" s="28"/>
      <c r="B150" s="28"/>
      <c r="C150" s="28"/>
      <c r="D150" s="28"/>
      <c r="E150" s="392"/>
      <c r="F150" s="391"/>
      <c r="G150" s="391"/>
    </row>
    <row r="151" spans="1:7" hidden="1" x14ac:dyDescent="0.35">
      <c r="A151" s="28"/>
      <c r="B151" s="28"/>
      <c r="C151" s="28"/>
      <c r="D151" s="28"/>
      <c r="E151" s="392"/>
      <c r="F151" s="391"/>
      <c r="G151" s="391"/>
    </row>
    <row r="152" spans="1:7" hidden="1" x14ac:dyDescent="0.35">
      <c r="A152" s="28"/>
      <c r="B152" s="28"/>
      <c r="C152" s="28"/>
      <c r="D152" s="28"/>
      <c r="E152" s="392"/>
      <c r="F152" s="391"/>
      <c r="G152" s="391"/>
    </row>
    <row r="153" spans="1:7" hidden="1" x14ac:dyDescent="0.35">
      <c r="A153" s="28"/>
      <c r="B153" s="28"/>
      <c r="C153" s="28"/>
      <c r="D153" s="28"/>
      <c r="E153" s="392"/>
      <c r="F153" s="391"/>
      <c r="G153" s="391"/>
    </row>
    <row r="154" spans="1:7" hidden="1" x14ac:dyDescent="0.35">
      <c r="A154" s="28"/>
      <c r="B154" s="28"/>
      <c r="C154" s="28"/>
      <c r="D154" s="28"/>
      <c r="E154" s="392"/>
      <c r="F154" s="391"/>
      <c r="G154" s="391"/>
    </row>
    <row r="155" spans="1:7" hidden="1" x14ac:dyDescent="0.35">
      <c r="A155" s="28"/>
      <c r="B155" s="28"/>
      <c r="C155" s="28"/>
      <c r="D155" s="28"/>
      <c r="E155" s="392"/>
      <c r="F155" s="391"/>
      <c r="G155" s="391"/>
    </row>
    <row r="156" spans="1:7" hidden="1" x14ac:dyDescent="0.35">
      <c r="A156" s="28"/>
      <c r="B156" s="28"/>
      <c r="C156" s="28"/>
      <c r="D156" s="28"/>
      <c r="E156" s="392"/>
      <c r="F156" s="391"/>
      <c r="G156" s="391"/>
    </row>
    <row r="157" spans="1:7" hidden="1" x14ac:dyDescent="0.35">
      <c r="A157" s="28"/>
      <c r="B157" s="28"/>
      <c r="C157" s="28"/>
      <c r="D157" s="28"/>
      <c r="E157" s="392"/>
      <c r="F157" s="391"/>
      <c r="G157" s="391"/>
    </row>
    <row r="158" spans="1:7" hidden="1" x14ac:dyDescent="0.35">
      <c r="A158" s="28"/>
      <c r="B158" s="28"/>
      <c r="C158" s="28"/>
      <c r="D158" s="28"/>
      <c r="E158" s="392"/>
      <c r="F158" s="391"/>
      <c r="G158" s="391"/>
    </row>
    <row r="159" spans="1:7" hidden="1" x14ac:dyDescent="0.35">
      <c r="A159" s="28"/>
      <c r="B159" s="28"/>
      <c r="C159" s="28"/>
      <c r="D159" s="28"/>
      <c r="E159" s="392"/>
      <c r="F159" s="391"/>
      <c r="G159" s="391"/>
    </row>
    <row r="160" spans="1:7" hidden="1" x14ac:dyDescent="0.35">
      <c r="A160" s="28"/>
      <c r="B160" s="28"/>
      <c r="C160" s="28"/>
      <c r="D160" s="28"/>
      <c r="E160" s="392"/>
      <c r="F160" s="391"/>
      <c r="G160" s="391"/>
    </row>
    <row r="161" spans="1:7" hidden="1" x14ac:dyDescent="0.35">
      <c r="A161" s="28"/>
      <c r="B161" s="28"/>
      <c r="C161" s="28"/>
      <c r="D161" s="28"/>
      <c r="E161" s="392"/>
      <c r="F161" s="391"/>
      <c r="G161" s="391"/>
    </row>
    <row r="162" spans="1:7" hidden="1" x14ac:dyDescent="0.35">
      <c r="A162" s="28"/>
      <c r="B162" s="28"/>
      <c r="C162" s="28"/>
      <c r="D162" s="28"/>
      <c r="E162" s="392"/>
      <c r="F162" s="391"/>
      <c r="G162" s="391"/>
    </row>
    <row r="163" spans="1:7" hidden="1" x14ac:dyDescent="0.35">
      <c r="A163" s="28"/>
      <c r="B163" s="28"/>
      <c r="C163" s="28"/>
      <c r="D163" s="28"/>
      <c r="E163" s="392"/>
      <c r="F163" s="391"/>
      <c r="G163" s="391"/>
    </row>
    <row r="164" spans="1:7" hidden="1" x14ac:dyDescent="0.35">
      <c r="A164" s="28"/>
      <c r="B164" s="28"/>
      <c r="C164" s="28"/>
      <c r="D164" s="28"/>
      <c r="E164" s="392"/>
      <c r="F164" s="391"/>
      <c r="G164" s="391"/>
    </row>
    <row r="165" spans="1:7" hidden="1" x14ac:dyDescent="0.35">
      <c r="A165" s="28"/>
      <c r="B165" s="28"/>
      <c r="C165" s="28"/>
      <c r="D165" s="28"/>
      <c r="E165" s="392"/>
      <c r="F165" s="391"/>
      <c r="G165" s="391"/>
    </row>
    <row r="166" spans="1:7" hidden="1" x14ac:dyDescent="0.35">
      <c r="A166" s="28"/>
      <c r="B166" s="28"/>
      <c r="C166" s="28"/>
      <c r="D166" s="28"/>
      <c r="E166" s="392"/>
      <c r="F166" s="391"/>
      <c r="G166" s="391"/>
    </row>
    <row r="167" spans="1:7" hidden="1" x14ac:dyDescent="0.35">
      <c r="A167" s="28" t="str">
        <f>'Exp. Summary'!A169</f>
        <v>PR and Benefit Costs for Direct Program Staff</v>
      </c>
      <c r="B167" s="28"/>
      <c r="C167" s="28"/>
      <c r="D167" s="28"/>
      <c r="E167" s="392"/>
      <c r="F167" s="391"/>
      <c r="G167" s="391">
        <f>IF(Direct[[#This Row],[Type of Cost]]="direct equipment subject to depreciation",0,Direct[[#This Row],[Amount]])</f>
        <v>0</v>
      </c>
    </row>
    <row r="168" spans="1:7" hidden="1" x14ac:dyDescent="0.35">
      <c r="A168" s="28" t="str">
        <f>'Exp. Summary'!A170</f>
        <v>Social Security/Medicare</v>
      </c>
      <c r="B168" s="28"/>
      <c r="C168" s="28"/>
      <c r="D168" s="28"/>
      <c r="E168" s="392"/>
      <c r="F168" s="391"/>
      <c r="G168" s="391">
        <f>IF(Direct[[#This Row],[Type of Cost]]="direct equipment subject to depreciation",0,Direct[[#This Row],[Amount]])</f>
        <v>0</v>
      </c>
    </row>
    <row r="169" spans="1:7" hidden="1" x14ac:dyDescent="0.35">
      <c r="A169" s="28" t="str">
        <f>'Exp. Summary'!A171</f>
        <v>Workers' Comp.</v>
      </c>
      <c r="B169" s="28"/>
      <c r="C169" s="28"/>
      <c r="D169" s="28"/>
      <c r="E169" s="392"/>
      <c r="F169" s="391"/>
      <c r="G169" s="391">
        <f>IF(Direct[[#This Row],[Type of Cost]]="direct equipment subject to depreciation",0,Direct[[#This Row],[Amount]])</f>
        <v>0</v>
      </c>
    </row>
    <row r="170" spans="1:7" hidden="1" x14ac:dyDescent="0.35">
      <c r="A170" s="28" t="str">
        <f>'Exp. Summary'!A172</f>
        <v>Unemployment Ins.</v>
      </c>
      <c r="B170" s="28"/>
      <c r="C170" s="28"/>
      <c r="D170" s="28"/>
      <c r="E170" s="392"/>
      <c r="F170" s="391"/>
      <c r="G170" s="391">
        <f>IF(Direct[[#This Row],[Type of Cost]]="direct equipment subject to depreciation",0,Direct[[#This Row],[Amount]])</f>
        <v>0</v>
      </c>
    </row>
    <row r="171" spans="1:7" hidden="1" x14ac:dyDescent="0.35">
      <c r="A171" s="28" t="str">
        <f>'Exp. Summary'!A173</f>
        <v>Retirement Exp.</v>
      </c>
      <c r="B171" s="28"/>
      <c r="C171" s="28"/>
      <c r="D171" s="28"/>
      <c r="E171" s="392"/>
      <c r="F171" s="391"/>
      <c r="G171" s="391">
        <f>IF(Direct[[#This Row],[Type of Cost]]="direct equipment subject to depreciation",0,Direct[[#This Row],[Amount]])</f>
        <v>0</v>
      </c>
    </row>
    <row r="172" spans="1:7" hidden="1" x14ac:dyDescent="0.35">
      <c r="A172" s="28" t="str">
        <f>'Exp. Summary'!A174</f>
        <v>Insurance</v>
      </c>
      <c r="B172" s="28"/>
      <c r="C172" s="28"/>
      <c r="D172" s="28"/>
      <c r="E172" s="392"/>
      <c r="F172" s="391"/>
      <c r="G172" s="391">
        <f>IF(Direct[[#This Row],[Type of Cost]]="direct equipment subject to depreciation",0,Direct[[#This Row],[Amount]])</f>
        <v>0</v>
      </c>
    </row>
    <row r="173" spans="1:7" hidden="1" x14ac:dyDescent="0.35">
      <c r="A173" s="28" t="str">
        <f>'Exp. Summary'!A175</f>
        <v>Direct Occupancy Costs</v>
      </c>
      <c r="B173" s="28"/>
      <c r="C173" s="28"/>
      <c r="D173" s="28"/>
      <c r="E173" s="392"/>
      <c r="F173" s="391"/>
      <c r="G173" s="391">
        <f>IF(Direct[[#This Row],[Type of Cost]]="direct equipment subject to depreciation",0,Direct[[#This Row],[Amount]])</f>
        <v>0</v>
      </c>
    </row>
    <row r="174" spans="1:7" hidden="1" x14ac:dyDescent="0.35">
      <c r="A174" s="28" t="str">
        <f>'Exp. Summary'!A177</f>
        <v>Program Rental Costs</v>
      </c>
      <c r="B174" s="28"/>
      <c r="C174" s="28"/>
      <c r="D174" s="28"/>
      <c r="E174" s="392"/>
      <c r="F174" s="391"/>
      <c r="G174" s="391">
        <f>IF(Direct[[#This Row],[Type of Cost]]="direct equipment subject to depreciation",0,Direct[[#This Row],[Amount]])</f>
        <v>0</v>
      </c>
    </row>
    <row r="175" spans="1:7" hidden="1" x14ac:dyDescent="0.35">
      <c r="A175" s="28" t="str">
        <f>'Exp. Summary'!A178</f>
        <v>Direct Equipment Subject to Depreciation</v>
      </c>
      <c r="B175" s="28"/>
      <c r="C175" s="28"/>
      <c r="D175" s="28"/>
      <c r="E175" s="392"/>
      <c r="F175" s="391"/>
      <c r="G175" s="391">
        <f>IF(Direct[[#This Row],[Type of Cost]]="direct equipment subject to depreciation",0,Direct[[#This Row],[Amount]])</f>
        <v>0</v>
      </c>
    </row>
    <row r="176" spans="1:7" hidden="1" x14ac:dyDescent="0.35">
      <c r="A176" s="28" t="s">
        <v>107</v>
      </c>
      <c r="B176" s="28"/>
      <c r="C176" s="28"/>
      <c r="D176" s="28"/>
      <c r="E176" s="392"/>
      <c r="F176" s="391"/>
      <c r="G176" s="391">
        <f>IF(Direct[[#This Row],[Type of Cost]]="direct equipment subject to depreciation",0,Direct[[#This Row],[Amount]])</f>
        <v>0</v>
      </c>
    </row>
    <row r="177" spans="1:7" hidden="1" x14ac:dyDescent="0.35">
      <c r="A177" s="28"/>
      <c r="B177" s="28"/>
      <c r="C177" s="28"/>
      <c r="D177" s="28"/>
      <c r="E177" s="392"/>
      <c r="F177" s="391"/>
      <c r="G177" s="391">
        <f>IF(Direct[[#This Row],[Type of Cost]]="direct equipment subject to depreciation",0,Direct[[#This Row],[Amount]])</f>
        <v>0</v>
      </c>
    </row>
    <row r="178" spans="1:7" hidden="1" x14ac:dyDescent="0.35">
      <c r="A178" s="28"/>
      <c r="B178" s="28"/>
      <c r="C178" s="28"/>
      <c r="D178" s="28"/>
      <c r="E178" s="392"/>
      <c r="F178" s="391"/>
      <c r="G178" s="391">
        <f>IF(Direct[[#This Row],[Type of Cost]]="direct equipment subject to depreciation",0,Direct[[#This Row],[Amount]])</f>
        <v>0</v>
      </c>
    </row>
    <row r="179" spans="1:7" hidden="1" x14ac:dyDescent="0.35">
      <c r="A179" s="28"/>
      <c r="B179" s="28"/>
      <c r="C179" s="28"/>
      <c r="D179" s="28"/>
      <c r="E179" s="392"/>
      <c r="F179" s="391"/>
      <c r="G179" s="391">
        <f>IF(Direct[[#This Row],[Type of Cost]]="direct equipment subject to depreciation",0,Direct[[#This Row],[Amount]])</f>
        <v>0</v>
      </c>
    </row>
    <row r="180" spans="1:7" hidden="1" x14ac:dyDescent="0.35">
      <c r="A180" s="28"/>
      <c r="B180" s="28"/>
      <c r="C180" s="28"/>
      <c r="D180" s="28"/>
      <c r="E180" s="392"/>
      <c r="F180" s="391"/>
      <c r="G180" s="391">
        <f>IF(Direct[[#This Row],[Type of Cost]]="direct equipment subject to depreciation",0,Direct[[#This Row],[Amount]])</f>
        <v>0</v>
      </c>
    </row>
    <row r="181" spans="1:7" hidden="1" x14ac:dyDescent="0.35">
      <c r="A181" s="28"/>
      <c r="B181" s="28"/>
      <c r="C181" s="28"/>
      <c r="D181" s="28"/>
      <c r="E181" s="392"/>
      <c r="F181" s="391"/>
      <c r="G181" s="391">
        <f>IF(Direct[[#This Row],[Type of Cost]]="direct equipment subject to depreciation",0,Direct[[#This Row],[Amount]])</f>
        <v>0</v>
      </c>
    </row>
    <row r="182" spans="1:7" hidden="1" x14ac:dyDescent="0.35">
      <c r="A182" s="28"/>
      <c r="B182" s="28"/>
      <c r="C182" s="28"/>
      <c r="D182" s="28"/>
      <c r="E182" s="392"/>
      <c r="F182" s="391"/>
      <c r="G182" s="391">
        <f>IF(Direct[[#This Row],[Type of Cost]]="direct equipment subject to depreciation",0,Direct[[#This Row],[Amount]])</f>
        <v>0</v>
      </c>
    </row>
    <row r="183" spans="1:7" hidden="1" x14ac:dyDescent="0.35">
      <c r="A183" s="28"/>
      <c r="B183" s="28"/>
      <c r="C183" s="28"/>
      <c r="D183" s="28"/>
      <c r="E183" s="392"/>
      <c r="F183" s="391"/>
      <c r="G183" s="391">
        <f>IF(Direct[[#This Row],[Type of Cost]]="direct equipment subject to depreciation",0,Direct[[#This Row],[Amount]])</f>
        <v>0</v>
      </c>
    </row>
    <row r="184" spans="1:7" hidden="1" x14ac:dyDescent="0.35">
      <c r="A184" s="28"/>
      <c r="B184" s="28"/>
      <c r="C184" s="28"/>
      <c r="D184" s="28"/>
      <c r="E184" s="392"/>
      <c r="F184" s="391"/>
      <c r="G184" s="391">
        <f>IF(Direct[[#This Row],[Type of Cost]]="direct equipment subject to depreciation",0,Direct[[#This Row],[Amount]])</f>
        <v>0</v>
      </c>
    </row>
    <row r="185" spans="1:7" hidden="1" x14ac:dyDescent="0.35">
      <c r="A185" s="28"/>
      <c r="B185" s="28"/>
      <c r="C185" s="28"/>
      <c r="D185" s="28"/>
      <c r="E185" s="392"/>
      <c r="F185" s="391"/>
      <c r="G185" s="391">
        <f>IF(Direct[[#This Row],[Type of Cost]]="direct equipment subject to depreciation",0,Direct[[#This Row],[Amount]])</f>
        <v>0</v>
      </c>
    </row>
    <row r="186" spans="1:7" hidden="1" x14ac:dyDescent="0.35">
      <c r="A186" s="28"/>
      <c r="B186" s="28"/>
      <c r="C186" s="28"/>
      <c r="D186" s="28"/>
      <c r="E186" s="392"/>
      <c r="F186" s="391"/>
      <c r="G186" s="391">
        <f>IF(Direct[[#This Row],[Type of Cost]]="direct equipment subject to depreciation",0,Direct[[#This Row],[Amount]])</f>
        <v>0</v>
      </c>
    </row>
    <row r="187" spans="1:7" hidden="1" x14ac:dyDescent="0.35">
      <c r="A187" s="28"/>
      <c r="B187" s="28"/>
      <c r="C187" s="28"/>
      <c r="D187" s="28"/>
      <c r="E187" s="392"/>
      <c r="F187" s="391"/>
      <c r="G187" s="391">
        <f>IF(Direct[[#This Row],[Type of Cost]]="direct equipment subject to depreciation",0,Direct[[#This Row],[Amount]])</f>
        <v>0</v>
      </c>
    </row>
    <row r="188" spans="1:7" hidden="1" x14ac:dyDescent="0.35">
      <c r="A188" s="28"/>
      <c r="B188" s="28"/>
      <c r="C188" s="28"/>
      <c r="D188" s="28"/>
      <c r="E188" s="392"/>
      <c r="F188" s="391"/>
      <c r="G188" s="391">
        <f>IF(Direct[[#This Row],[Type of Cost]]="direct equipment subject to depreciation",0,Direct[[#This Row],[Amount]])</f>
        <v>0</v>
      </c>
    </row>
    <row r="189" spans="1:7" hidden="1" x14ac:dyDescent="0.35">
      <c r="A189" s="28"/>
      <c r="B189" s="28"/>
      <c r="C189" s="28"/>
      <c r="D189" s="28"/>
      <c r="E189" s="392"/>
      <c r="F189" s="391"/>
      <c r="G189" s="391">
        <f>IF(Direct[[#This Row],[Type of Cost]]="direct equipment subject to depreciation",0,Direct[[#This Row],[Amount]])</f>
        <v>0</v>
      </c>
    </row>
    <row r="190" spans="1:7" hidden="1" x14ac:dyDescent="0.35">
      <c r="A190" s="28"/>
      <c r="B190" s="28"/>
      <c r="C190" s="28"/>
      <c r="D190" s="28"/>
      <c r="E190" s="392"/>
      <c r="F190" s="391"/>
      <c r="G190" s="391">
        <f>IF(Direct[[#This Row],[Type of Cost]]="direct equipment subject to depreciation",0,Direct[[#This Row],[Amount]])</f>
        <v>0</v>
      </c>
    </row>
    <row r="191" spans="1:7" hidden="1" x14ac:dyDescent="0.35">
      <c r="A191" s="28"/>
      <c r="B191" s="28"/>
      <c r="C191" s="28"/>
      <c r="D191" s="28"/>
      <c r="E191" s="392"/>
      <c r="F191" s="391"/>
      <c r="G191" s="391">
        <f>IF(Direct[[#This Row],[Type of Cost]]="direct equipment subject to depreciation",0,Direct[[#This Row],[Amount]])</f>
        <v>0</v>
      </c>
    </row>
    <row r="192" spans="1:7" hidden="1" x14ac:dyDescent="0.35">
      <c r="A192" s="28"/>
      <c r="B192" s="28"/>
      <c r="C192" s="28"/>
      <c r="D192" s="28"/>
      <c r="E192" s="392"/>
      <c r="F192" s="391"/>
      <c r="G192" s="391">
        <f>IF(Direct[[#This Row],[Type of Cost]]="direct equipment subject to depreciation",0,Direct[[#This Row],[Amount]])</f>
        <v>0</v>
      </c>
    </row>
    <row r="193" spans="1:7" hidden="1" x14ac:dyDescent="0.35">
      <c r="A193" s="28"/>
      <c r="B193" s="28"/>
      <c r="C193" s="28"/>
      <c r="D193" s="28"/>
      <c r="E193" s="392"/>
      <c r="F193" s="391"/>
      <c r="G193" s="391">
        <f>IF(Direct[[#This Row],[Type of Cost]]="direct equipment subject to depreciation",0,Direct[[#This Row],[Amount]])</f>
        <v>0</v>
      </c>
    </row>
    <row r="194" spans="1:7" x14ac:dyDescent="0.35">
      <c r="A194" s="389"/>
      <c r="B194" s="389"/>
      <c r="C194" s="389"/>
      <c r="D194" s="389" t="s">
        <v>83</v>
      </c>
      <c r="E194" s="395"/>
      <c r="F194" s="394">
        <f>SUBTOTAL(109,Direct[Amount])</f>
        <v>0</v>
      </c>
      <c r="G194" s="394">
        <f>SUBTOTAL(109,Direct[Amount Applied to MTDC])</f>
        <v>0</v>
      </c>
    </row>
  </sheetData>
  <sheetProtection formatCells="0" formatColumns="0" formatRows="0" insert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5">
    <dataValidation type="list" allowBlank="1" showInputMessage="1" showErrorMessage="1" sqref="A11:A193" xr:uid="{00000000-0002-0000-0100-000000000000}">
      <formula1>"Staffing, Operational, FCDJFS-A"</formula1>
    </dataValidation>
    <dataValidation type="list" allowBlank="1" showInputMessage="1" showErrorMessage="1" sqref="B42:B193" xr:uid="{00000000-0002-0000-0100-000001000000}">
      <formula1>$B$29:$B$33</formula1>
    </dataValidation>
    <dataValidation type="list" allowBlank="1" showInputMessage="1" showErrorMessage="1" sqref="C42:C193" xr:uid="{00000000-0002-0000-0100-000002000000}">
      <formula1>$A$29:$A$176</formula1>
    </dataValidation>
    <dataValidation type="list" allowBlank="1" showInputMessage="1" showErrorMessage="1" sqref="C11:C41" xr:uid="{00000000-0002-0000-0100-000003000000}">
      <formula1>$A$57:$A$98</formula1>
    </dataValidation>
    <dataValidation type="list" allowBlank="1" showInputMessage="1" showErrorMessage="1" sqref="B11:B41" xr:uid="{00000000-0002-0000-0100-000004000000}">
      <formula1>$B$56:$B$61</formula1>
    </dataValidation>
  </dataValidations>
  <printOptions horizontalCentered="1"/>
  <pageMargins left="0.75" right="0.75" top="0.5" bottom="0.5" header="0.5" footer="0.5"/>
  <pageSetup scale="94"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F63"/>
  <sheetViews>
    <sheetView showGridLines="0" workbookViewId="0">
      <selection activeCell="G19" sqref="G19"/>
    </sheetView>
  </sheetViews>
  <sheetFormatPr defaultColWidth="9" defaultRowHeight="13.5" x14ac:dyDescent="0.35"/>
  <cols>
    <col min="1" max="1" width="11" style="6" customWidth="1"/>
    <col min="2" max="2" width="22.83203125" style="6" customWidth="1"/>
    <col min="3" max="3" width="24.33203125" style="6" customWidth="1"/>
    <col min="4" max="4" width="22.83203125" style="6" customWidth="1"/>
    <col min="5" max="5" width="13.75" style="6" customWidth="1"/>
    <col min="6" max="6" width="11.75" style="6" customWidth="1"/>
    <col min="7" max="16384" width="9" style="6"/>
  </cols>
  <sheetData>
    <row r="1" spans="1:6" ht="34.5" customHeight="1" x14ac:dyDescent="0.45">
      <c r="A1" s="4">
        <f>'Invoice Summary'!A1</f>
        <v>0</v>
      </c>
      <c r="B1" s="5"/>
      <c r="C1" s="5"/>
      <c r="D1" s="5"/>
      <c r="E1" s="37" t="str">
        <f>'Invoice Summary'!A17</f>
        <v>Administrative Costs</v>
      </c>
      <c r="F1" s="5"/>
    </row>
    <row r="2" spans="1:6" ht="19.5" customHeight="1" x14ac:dyDescent="0.35">
      <c r="B2" s="5"/>
      <c r="C2" s="5"/>
      <c r="D2" s="19" t="str">
        <f>'Invoice Summary'!D4</f>
        <v>Service Month</v>
      </c>
      <c r="E2" s="414">
        <f>'Invoice Summary'!E4</f>
        <v>0</v>
      </c>
      <c r="F2" s="414"/>
    </row>
    <row r="3" spans="1:6" s="9" customFormat="1" ht="14.15" customHeight="1" x14ac:dyDescent="0.35">
      <c r="A3" s="20" t="s">
        <v>58</v>
      </c>
      <c r="B3" s="411" t="str">
        <f>'Invoice Summary'!B7:C7</f>
        <v>Franklin County</v>
      </c>
      <c r="C3" s="411"/>
      <c r="D3" s="19" t="str">
        <f>'Invoice Summary'!D5</f>
        <v>Date Submitted</v>
      </c>
      <c r="E3" s="415">
        <f>'Invoice Summary'!E5</f>
        <v>0</v>
      </c>
      <c r="F3" s="415"/>
    </row>
    <row r="4" spans="1:6" s="9" customFormat="1" ht="14.15" customHeight="1" x14ac:dyDescent="0.35">
      <c r="A4" s="21"/>
      <c r="B4" s="411" t="str">
        <f>'Invoice Summary'!B8:C8</f>
        <v>Department of Job and Family Services</v>
      </c>
      <c r="C4" s="411"/>
      <c r="D4" s="19" t="str">
        <f>'Invoice Summary'!D7</f>
        <v>Program Type/Definition</v>
      </c>
      <c r="E4" s="414">
        <f>'Invoice Summary'!E7</f>
        <v>0</v>
      </c>
      <c r="F4" s="414"/>
    </row>
    <row r="5" spans="1:6" s="9" customFormat="1" ht="14.15" customHeight="1" x14ac:dyDescent="0.35">
      <c r="B5" s="411" t="str">
        <f>'Invoice Summary'!B9:C9</f>
        <v>1721 Northland Park Ave.</v>
      </c>
      <c r="C5" s="411"/>
      <c r="D5" s="19" t="str">
        <f>'Invoice Summary'!D8</f>
        <v>Subaward Number</v>
      </c>
      <c r="E5" s="414">
        <f>'Invoice Summary'!E8</f>
        <v>0</v>
      </c>
      <c r="F5" s="414"/>
    </row>
    <row r="6" spans="1:6" s="9" customFormat="1" ht="14.15" customHeight="1" x14ac:dyDescent="0.35">
      <c r="B6" s="411" t="str">
        <f>'Invoice Summary'!B10:C10</f>
        <v>Columbus, OH 43229</v>
      </c>
      <c r="C6" s="411"/>
      <c r="D6" s="19" t="str">
        <f>'Invoice Summary'!D9</f>
        <v>Subaward Period</v>
      </c>
      <c r="E6" s="22">
        <f>'Invoice Summary'!E9</f>
        <v>45931</v>
      </c>
      <c r="F6" s="22">
        <f>'Invoice Summary'!F9</f>
        <v>46295</v>
      </c>
    </row>
    <row r="7" spans="1:6" s="9" customFormat="1" ht="14.15" customHeight="1" x14ac:dyDescent="0.35">
      <c r="B7" s="411"/>
      <c r="C7" s="411"/>
      <c r="D7" s="19" t="str">
        <f>'Invoice Summary'!D10</f>
        <v>Subaward Amount</v>
      </c>
      <c r="E7" s="412">
        <f>'Invoice Summary'!E10</f>
        <v>0</v>
      </c>
      <c r="F7" s="412"/>
    </row>
    <row r="8" spans="1:6" s="9" customFormat="1" ht="14.15" customHeight="1" x14ac:dyDescent="0.35">
      <c r="B8" s="23"/>
      <c r="C8" s="23"/>
      <c r="D8" s="19" t="str">
        <f>'Invoice Summary'!D11</f>
        <v>State Billing Code</v>
      </c>
      <c r="E8" s="413">
        <f>'Invoice Summary'!E11</f>
        <v>0</v>
      </c>
      <c r="F8" s="413"/>
    </row>
    <row r="9" spans="1:6" s="9" customFormat="1" ht="14.15" customHeight="1" x14ac:dyDescent="0.35">
      <c r="B9" s="23"/>
      <c r="C9" s="23"/>
      <c r="D9" s="19" t="str">
        <f>'Invoice Summary'!D12</f>
        <v>CFDA Number</v>
      </c>
      <c r="E9" s="413">
        <f>'Invoice Summary'!E12</f>
        <v>0</v>
      </c>
      <c r="F9" s="413"/>
    </row>
    <row r="10" spans="1:6" ht="16.149999999999999" customHeight="1" x14ac:dyDescent="0.35">
      <c r="A10" s="24" t="s">
        <v>77</v>
      </c>
      <c r="B10" s="24" t="s">
        <v>78</v>
      </c>
      <c r="C10" s="24" t="s">
        <v>105</v>
      </c>
      <c r="D10" s="24" t="s">
        <v>80</v>
      </c>
      <c r="E10" s="24" t="s">
        <v>18</v>
      </c>
      <c r="F10" s="24" t="s">
        <v>81</v>
      </c>
    </row>
    <row r="11" spans="1:6" ht="16.149999999999999" customHeight="1" x14ac:dyDescent="0.35">
      <c r="A11" s="25"/>
      <c r="B11" s="64"/>
      <c r="C11" s="25"/>
      <c r="D11" s="25"/>
      <c r="E11" s="26"/>
      <c r="F11" s="27"/>
    </row>
    <row r="12" spans="1:6" ht="16.149999999999999" customHeight="1" x14ac:dyDescent="0.35">
      <c r="A12" s="25"/>
      <c r="B12" s="64"/>
      <c r="C12" s="25"/>
      <c r="D12" s="25"/>
      <c r="E12" s="26"/>
      <c r="F12" s="27"/>
    </row>
    <row r="13" spans="1:6" ht="16.149999999999999" customHeight="1" x14ac:dyDescent="0.35">
      <c r="A13" s="28"/>
      <c r="B13" s="28"/>
      <c r="C13" s="28"/>
      <c r="D13" s="28"/>
      <c r="E13" s="26"/>
      <c r="F13" s="27"/>
    </row>
    <row r="14" spans="1:6" ht="16.149999999999999" customHeight="1" x14ac:dyDescent="0.35">
      <c r="A14" s="28"/>
      <c r="B14" s="28"/>
      <c r="C14" s="28"/>
      <c r="D14" s="28"/>
      <c r="E14" s="26"/>
      <c r="F14" s="27"/>
    </row>
    <row r="15" spans="1:6" ht="16.149999999999999" customHeight="1" x14ac:dyDescent="0.35">
      <c r="A15" s="28"/>
      <c r="B15" s="28"/>
      <c r="C15" s="28"/>
      <c r="D15" s="28"/>
      <c r="E15" s="26"/>
      <c r="F15" s="27"/>
    </row>
    <row r="16" spans="1:6" ht="16.149999999999999" customHeight="1" x14ac:dyDescent="0.35">
      <c r="A16" s="28"/>
      <c r="B16" s="28"/>
      <c r="C16" s="28"/>
      <c r="D16" s="28"/>
      <c r="E16" s="26"/>
      <c r="F16" s="27"/>
    </row>
    <row r="17" spans="1:6" ht="16.149999999999999" customHeight="1" x14ac:dyDescent="0.35">
      <c r="A17" s="28"/>
      <c r="B17" s="28"/>
      <c r="C17" s="28"/>
      <c r="D17" s="28"/>
      <c r="E17" s="26"/>
      <c r="F17" s="27"/>
    </row>
    <row r="18" spans="1:6" ht="16.149999999999999" customHeight="1" x14ac:dyDescent="0.35">
      <c r="A18" s="28"/>
      <c r="B18" s="28"/>
      <c r="C18" s="28"/>
      <c r="D18" s="28"/>
      <c r="E18" s="29"/>
      <c r="F18" s="27"/>
    </row>
    <row r="19" spans="1:6" ht="16.149999999999999" customHeight="1" x14ac:dyDescent="0.35">
      <c r="A19" s="28"/>
      <c r="B19" s="28"/>
      <c r="C19" s="28"/>
      <c r="D19" s="28"/>
      <c r="E19" s="26"/>
      <c r="F19" s="27"/>
    </row>
    <row r="20" spans="1:6" ht="16.149999999999999" customHeight="1" x14ac:dyDescent="0.35">
      <c r="A20" s="28"/>
      <c r="B20" s="28"/>
      <c r="C20" s="28"/>
      <c r="D20" s="28"/>
      <c r="E20" s="29"/>
      <c r="F20" s="27"/>
    </row>
    <row r="21" spans="1:6" ht="16.149999999999999" customHeight="1" x14ac:dyDescent="0.35">
      <c r="A21" s="28"/>
      <c r="B21" s="28"/>
      <c r="C21" s="28"/>
      <c r="D21" s="28"/>
      <c r="E21" s="29"/>
      <c r="F21" s="27"/>
    </row>
    <row r="22" spans="1:6" ht="16.149999999999999" customHeight="1" x14ac:dyDescent="0.35">
      <c r="A22" s="28"/>
      <c r="B22" s="28"/>
      <c r="C22" s="28"/>
      <c r="D22" s="28"/>
      <c r="E22" s="29"/>
      <c r="F22" s="27"/>
    </row>
    <row r="23" spans="1:6" ht="16.149999999999999" customHeight="1" x14ac:dyDescent="0.35">
      <c r="A23" s="28"/>
      <c r="B23" s="28"/>
      <c r="C23" s="28"/>
      <c r="D23" s="28"/>
      <c r="E23" s="29"/>
      <c r="F23" s="27"/>
    </row>
    <row r="24" spans="1:6" ht="16.149999999999999" customHeight="1" x14ac:dyDescent="0.35">
      <c r="A24" s="28"/>
      <c r="B24" s="28"/>
      <c r="C24" s="28"/>
      <c r="D24" s="28"/>
      <c r="E24" s="29"/>
      <c r="F24" s="27"/>
    </row>
    <row r="25" spans="1:6" ht="16.149999999999999" customHeight="1" x14ac:dyDescent="0.35">
      <c r="A25" s="28"/>
      <c r="B25" s="28"/>
      <c r="C25" s="28"/>
      <c r="D25" s="28"/>
      <c r="E25" s="29"/>
      <c r="F25" s="27"/>
    </row>
    <row r="26" spans="1:6" ht="16.149999999999999" customHeight="1" x14ac:dyDescent="0.35">
      <c r="A26" s="28"/>
      <c r="B26" s="28"/>
      <c r="C26" s="28"/>
      <c r="D26" s="28"/>
      <c r="E26" s="29"/>
      <c r="F26" s="27"/>
    </row>
    <row r="27" spans="1:6" ht="16.149999999999999" customHeight="1" x14ac:dyDescent="0.35">
      <c r="A27" s="28"/>
      <c r="B27" s="28"/>
      <c r="C27" s="28"/>
      <c r="D27" s="28"/>
      <c r="E27" s="29"/>
      <c r="F27" s="27"/>
    </row>
    <row r="28" spans="1:6" ht="24" customHeight="1" x14ac:dyDescent="0.35">
      <c r="A28" s="8"/>
      <c r="B28" s="8"/>
      <c r="C28" s="8"/>
      <c r="D28" s="8" t="s">
        <v>84</v>
      </c>
      <c r="E28" s="9"/>
      <c r="F28" s="30">
        <f>SUBTOTAL(109,Admin[Amount])</f>
        <v>0</v>
      </c>
    </row>
    <row r="29" spans="1:6" ht="16.149999999999999" customHeight="1" x14ac:dyDescent="0.35">
      <c r="A29" s="9"/>
      <c r="B29" s="24"/>
      <c r="C29" s="24"/>
      <c r="D29" s="9"/>
      <c r="E29" s="31"/>
      <c r="F29" s="32"/>
    </row>
    <row r="30" spans="1:6" ht="25.5" customHeight="1" x14ac:dyDescent="0.35">
      <c r="A30" s="9"/>
      <c r="B30" s="30"/>
      <c r="C30" s="9"/>
      <c r="D30" s="9"/>
      <c r="E30" s="31"/>
      <c r="F30" s="33"/>
    </row>
    <row r="31" spans="1:6" ht="29.25" customHeight="1" x14ac:dyDescent="0.35">
      <c r="A31" s="9"/>
      <c r="B31" s="9"/>
      <c r="C31" s="9"/>
      <c r="D31" s="9"/>
      <c r="E31" s="23"/>
      <c r="F31" s="9"/>
    </row>
    <row r="32" spans="1:6" ht="30" customHeight="1" x14ac:dyDescent="0.35">
      <c r="A32" s="9"/>
      <c r="B32" s="34"/>
      <c r="E32" s="23"/>
    </row>
    <row r="33" spans="1:5" ht="10.5" customHeight="1" x14ac:dyDescent="0.35">
      <c r="A33" s="23"/>
      <c r="B33" s="35"/>
      <c r="C33" s="36"/>
      <c r="D33" s="36"/>
      <c r="E33" s="23"/>
    </row>
    <row r="35" spans="1:5" ht="14.5" hidden="1" x14ac:dyDescent="0.35">
      <c r="A35" s="65" t="e">
        <f>'Exp. Summary'!A183</f>
        <v>#REF!</v>
      </c>
      <c r="B35" s="157" t="str">
        <f>Summary!B28</f>
        <v>Federal Indirect Cost Rate</v>
      </c>
    </row>
    <row r="36" spans="1:5" ht="14.5" hidden="1" x14ac:dyDescent="0.35">
      <c r="A36" s="65" t="e">
        <f>'Exp. Summary'!A184</f>
        <v>#REF!</v>
      </c>
      <c r="B36" s="157" t="str">
        <f>Summary!B29</f>
        <v>De Minimis or Other Percentage</v>
      </c>
    </row>
    <row r="37" spans="1:5" ht="14.5" hidden="1" x14ac:dyDescent="0.35">
      <c r="A37" s="65" t="e">
        <f>'Exp. Summary'!A185</f>
        <v>#REF!</v>
      </c>
      <c r="B37" s="157" t="e">
        <f>Summary!#REF!</f>
        <v>#REF!</v>
      </c>
    </row>
    <row r="38" spans="1:5" ht="14.5" hidden="1" x14ac:dyDescent="0.35">
      <c r="A38" s="65" t="e">
        <f>'Exp. Summary'!A186</f>
        <v>#REF!</v>
      </c>
      <c r="B38" s="157" t="e">
        <f>Summary!#REF!</f>
        <v>#REF!</v>
      </c>
    </row>
    <row r="39" spans="1:5" ht="14.5" hidden="1" x14ac:dyDescent="0.35">
      <c r="A39" s="65" t="e">
        <f>'Exp. Summary'!A187</f>
        <v>#REF!</v>
      </c>
      <c r="B39" s="157" t="e">
        <f>Summary!#REF!</f>
        <v>#REF!</v>
      </c>
    </row>
    <row r="40" spans="1:5" ht="14.5" hidden="1" x14ac:dyDescent="0.35">
      <c r="A40" s="65" t="e">
        <f>'Exp. Summary'!A188</f>
        <v>#REF!</v>
      </c>
      <c r="B40" s="157" t="e">
        <f>Summary!#REF!</f>
        <v>#REF!</v>
      </c>
    </row>
    <row r="41" spans="1:5" ht="14.5" hidden="1" x14ac:dyDescent="0.35">
      <c r="A41" s="65" t="e">
        <f>'Exp. Summary'!A189</f>
        <v>#REF!</v>
      </c>
      <c r="B41" s="157" t="e">
        <f>Summary!#REF!</f>
        <v>#REF!</v>
      </c>
    </row>
    <row r="42" spans="1:5" ht="14.5" hidden="1" x14ac:dyDescent="0.35">
      <c r="A42" s="65" t="e">
        <f>'Exp. Summary'!A190</f>
        <v>#REF!</v>
      </c>
      <c r="B42" s="157" t="e">
        <f>Summary!#REF!</f>
        <v>#REF!</v>
      </c>
    </row>
    <row r="43" spans="1:5" ht="14.5" hidden="1" x14ac:dyDescent="0.35">
      <c r="A43" s="65" t="e">
        <f>'Exp. Summary'!A191</f>
        <v>#REF!</v>
      </c>
      <c r="B43" s="157" t="e">
        <f>Summary!#REF!</f>
        <v>#REF!</v>
      </c>
    </row>
    <row r="44" spans="1:5" hidden="1" x14ac:dyDescent="0.35">
      <c r="A44" s="65" t="e">
        <f>'Exp. Summary'!A192</f>
        <v>#REF!</v>
      </c>
    </row>
    <row r="45" spans="1:5" hidden="1" x14ac:dyDescent="0.35">
      <c r="A45" s="65" t="e">
        <f>'Exp. Summary'!A193</f>
        <v>#REF!</v>
      </c>
    </row>
    <row r="46" spans="1:5" hidden="1" x14ac:dyDescent="0.35">
      <c r="A46" s="65" t="e">
        <f>'Exp. Summary'!A194</f>
        <v>#REF!</v>
      </c>
    </row>
    <row r="47" spans="1:5" hidden="1" x14ac:dyDescent="0.35">
      <c r="A47" s="65" t="e">
        <f>'Exp. Summary'!A195</f>
        <v>#REF!</v>
      </c>
    </row>
    <row r="48" spans="1:5" hidden="1" x14ac:dyDescent="0.35">
      <c r="A48" s="65" t="e">
        <f>'Exp. Summary'!A196</f>
        <v>#REF!</v>
      </c>
    </row>
    <row r="49" spans="1:1" hidden="1" x14ac:dyDescent="0.35">
      <c r="A49" s="65" t="e">
        <f>'Exp. Summary'!A197</f>
        <v>#REF!</v>
      </c>
    </row>
    <row r="50" spans="1:1" hidden="1" x14ac:dyDescent="0.35">
      <c r="A50" s="65" t="str">
        <f>'Exp. Summary'!A198</f>
        <v>De Minimis or Other Percentage</v>
      </c>
    </row>
    <row r="51" spans="1:1" hidden="1" x14ac:dyDescent="0.35">
      <c r="A51" s="65" t="str">
        <f>'Exp. Summary'!A199</f>
        <v>Social Security/Medicare</v>
      </c>
    </row>
    <row r="52" spans="1:1" hidden="1" x14ac:dyDescent="0.35">
      <c r="A52" s="65" t="str">
        <f>'Exp. Summary'!A200</f>
        <v>Workers' Comp.</v>
      </c>
    </row>
    <row r="53" spans="1:1" hidden="1" x14ac:dyDescent="0.35">
      <c r="A53" s="65" t="str">
        <f>'Exp. Summary'!A201</f>
        <v>Unemployment Ins.</v>
      </c>
    </row>
    <row r="54" spans="1:1" hidden="1" x14ac:dyDescent="0.35">
      <c r="A54" s="65" t="str">
        <f>'Exp. Summary'!A202</f>
        <v>Retirement Exp.</v>
      </c>
    </row>
    <row r="55" spans="1:1" hidden="1" x14ac:dyDescent="0.35">
      <c r="A55" s="65" t="str">
        <f>'Exp. Summary'!A203</f>
        <v>Insurance</v>
      </c>
    </row>
    <row r="56" spans="1:1" hidden="1" x14ac:dyDescent="0.35">
      <c r="A56" s="65" t="e">
        <f>'Exp. Summary'!A204</f>
        <v>#REF!</v>
      </c>
    </row>
    <row r="57" spans="1:1" hidden="1" x14ac:dyDescent="0.35">
      <c r="A57" s="65" t="e">
        <f>'Exp. Summary'!A205</f>
        <v>#REF!</v>
      </c>
    </row>
    <row r="58" spans="1:1" hidden="1" x14ac:dyDescent="0.35">
      <c r="A58" s="65" t="e">
        <f>'Exp. Summary'!A206</f>
        <v>#REF!</v>
      </c>
    </row>
    <row r="59" spans="1:1" hidden="1" x14ac:dyDescent="0.35">
      <c r="A59" s="65" t="e">
        <f>'Exp. Summary'!A207</f>
        <v>#REF!</v>
      </c>
    </row>
    <row r="60" spans="1:1" hidden="1" x14ac:dyDescent="0.35">
      <c r="A60" s="65" t="e">
        <f>'Exp. Summary'!A208</f>
        <v>#REF!</v>
      </c>
    </row>
    <row r="61" spans="1:1" hidden="1" x14ac:dyDescent="0.35">
      <c r="A61" s="65" t="e">
        <f>'Exp. Summary'!A209</f>
        <v>#REF!</v>
      </c>
    </row>
    <row r="62" spans="1:1" hidden="1" x14ac:dyDescent="0.35">
      <c r="A62" s="65" t="e">
        <f>'Exp. Summary'!A210</f>
        <v>#REF!</v>
      </c>
    </row>
    <row r="63" spans="1:1" hidden="1" x14ac:dyDescent="0.35">
      <c r="A63" s="65" t="s">
        <v>107</v>
      </c>
    </row>
  </sheetData>
  <sheetProtection password="CC40" sheet="1" objects="1" scenarios="1" formatCells="0" formatColumns="0" formatRows="0" insertRows="0" sort="0" autoFilter="0"/>
  <mergeCells count="12">
    <mergeCell ref="B5:C5"/>
    <mergeCell ref="E5:F5"/>
    <mergeCell ref="E2:F2"/>
    <mergeCell ref="B3:C3"/>
    <mergeCell ref="E3:F3"/>
    <mergeCell ref="B4:C4"/>
    <mergeCell ref="E4:F4"/>
    <mergeCell ref="B6:C6"/>
    <mergeCell ref="B7:C7"/>
    <mergeCell ref="E7:F7"/>
    <mergeCell ref="E8:F8"/>
    <mergeCell ref="E9:F9"/>
  </mergeCells>
  <dataValidations count="3">
    <dataValidation type="list" allowBlank="1" showInputMessage="1" showErrorMessage="1" sqref="B11:B27" xr:uid="{00000000-0002-0000-0200-000000000000}">
      <formula1>$B$35:$B$43</formula1>
    </dataValidation>
    <dataValidation type="list" allowBlank="1" showInputMessage="1" showErrorMessage="1" sqref="A11:A27" xr:uid="{00000000-0002-0000-0200-000001000000}">
      <formula1>"Staffing, Operational, Equipment, FCDJFS-A"</formula1>
    </dataValidation>
    <dataValidation type="list" allowBlank="1" showInputMessage="1" showErrorMessage="1" sqref="C11:C27" xr:uid="{00000000-0002-0000-0200-000002000000}">
      <formula1>$A$35:$A$63</formula1>
    </dataValidation>
  </dataValidations>
  <printOptions horizontalCentered="1"/>
  <pageMargins left="0.5" right="0.5" top="0.5" bottom="0.5" header="0.5" footer="0.5"/>
  <pageSetup fitToHeight="0"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41"/>
  <sheetViews>
    <sheetView showGridLines="0" workbookViewId="0">
      <selection activeCell="G19" sqref="G19"/>
    </sheetView>
  </sheetViews>
  <sheetFormatPr defaultColWidth="9" defaultRowHeight="13.5" x14ac:dyDescent="0.35"/>
  <cols>
    <col min="1" max="1" width="9.75" style="6" customWidth="1"/>
    <col min="2" max="2" width="15.25" style="6" customWidth="1"/>
    <col min="3" max="3" width="14.58203125" style="6" customWidth="1"/>
    <col min="4" max="4" width="17.25" style="6" customWidth="1"/>
    <col min="5" max="5" width="10.08203125" style="6" customWidth="1"/>
    <col min="6" max="6" width="13" style="6" customWidth="1"/>
    <col min="7" max="8" width="9" style="6"/>
    <col min="9" max="9" width="6.25" style="6" customWidth="1"/>
    <col min="10" max="16384" width="9" style="6"/>
  </cols>
  <sheetData>
    <row r="1" spans="1:11" ht="34.5" customHeight="1" x14ac:dyDescent="0.45">
      <c r="A1" s="4">
        <f>'Cover Sheet'!B5</f>
        <v>0</v>
      </c>
      <c r="B1" s="5"/>
      <c r="C1" s="5"/>
      <c r="D1" s="5"/>
      <c r="E1" s="4" t="s">
        <v>55</v>
      </c>
      <c r="F1" s="5"/>
    </row>
    <row r="2" spans="1:11" ht="15" customHeight="1" x14ac:dyDescent="0.45">
      <c r="A2" s="148">
        <f>'Cover Sheet'!B6</f>
        <v>0</v>
      </c>
      <c r="B2" s="5"/>
      <c r="C2" s="5"/>
      <c r="D2" s="5"/>
      <c r="E2" s="4"/>
      <c r="F2" s="5"/>
    </row>
    <row r="3" spans="1:11" ht="14.15" customHeight="1" x14ac:dyDescent="0.35">
      <c r="A3" s="7" t="s">
        <v>198</v>
      </c>
      <c r="B3" s="7"/>
      <c r="C3" s="8"/>
      <c r="D3" s="8"/>
      <c r="E3" s="8"/>
      <c r="F3" s="8"/>
    </row>
    <row r="4" spans="1:11" s="9" customFormat="1" ht="14.15" customHeight="1" x14ac:dyDescent="0.35">
      <c r="A4" s="7" t="s">
        <v>199</v>
      </c>
      <c r="B4" s="7"/>
      <c r="C4" s="8"/>
      <c r="D4" s="10" t="s">
        <v>56</v>
      </c>
      <c r="E4" s="431"/>
      <c r="F4" s="431"/>
      <c r="I4" s="6"/>
      <c r="J4" s="6"/>
      <c r="K4" s="6"/>
    </row>
    <row r="5" spans="1:11" s="9" customFormat="1" ht="14.15" customHeight="1" x14ac:dyDescent="0.35">
      <c r="A5" s="471" t="s">
        <v>200</v>
      </c>
      <c r="B5" s="471"/>
      <c r="C5" s="8"/>
      <c r="D5" s="10" t="s">
        <v>57</v>
      </c>
      <c r="E5" s="473"/>
      <c r="F5" s="473"/>
      <c r="I5" s="6"/>
      <c r="J5" s="396"/>
      <c r="K5" s="6"/>
    </row>
    <row r="6" spans="1:11" s="9" customFormat="1" ht="16.149999999999999" customHeight="1" x14ac:dyDescent="0.35">
      <c r="A6" s="472" t="s">
        <v>201</v>
      </c>
      <c r="B6" s="432"/>
      <c r="C6" s="8"/>
      <c r="D6" s="10" t="s">
        <v>122</v>
      </c>
      <c r="E6" s="432">
        <f>'Cover Sheet'!B10</f>
        <v>0</v>
      </c>
      <c r="F6" s="432"/>
    </row>
    <row r="7" spans="1:11" s="9" customFormat="1" ht="16.149999999999999" customHeight="1" x14ac:dyDescent="0.35">
      <c r="A7" s="11" t="s">
        <v>58</v>
      </c>
      <c r="B7" s="470" t="s">
        <v>59</v>
      </c>
      <c r="C7" s="470"/>
      <c r="D7" s="10" t="s">
        <v>313</v>
      </c>
      <c r="E7" s="432">
        <f>'Cover Sheet'!B11</f>
        <v>0</v>
      </c>
      <c r="F7" s="432"/>
    </row>
    <row r="8" spans="1:11" s="9" customFormat="1" ht="14.15" customHeight="1" x14ac:dyDescent="0.35">
      <c r="A8" s="12"/>
      <c r="B8" s="470" t="s">
        <v>60</v>
      </c>
      <c r="C8" s="470"/>
      <c r="D8" s="10" t="s">
        <v>61</v>
      </c>
      <c r="E8" s="432"/>
      <c r="F8" s="432"/>
      <c r="J8" s="32"/>
    </row>
    <row r="9" spans="1:11" s="9" customFormat="1" ht="14.15" customHeight="1" x14ac:dyDescent="0.35">
      <c r="A9" s="8"/>
      <c r="B9" s="470" t="s">
        <v>62</v>
      </c>
      <c r="C9" s="470"/>
      <c r="D9" s="10" t="s">
        <v>42</v>
      </c>
      <c r="E9" s="13">
        <f>'Cover Sheet'!B8</f>
        <v>45931</v>
      </c>
      <c r="F9" s="13">
        <f>'Cover Sheet'!D8</f>
        <v>46295</v>
      </c>
    </row>
    <row r="10" spans="1:11" s="9" customFormat="1" ht="14.15" customHeight="1" x14ac:dyDescent="0.35">
      <c r="A10" s="8"/>
      <c r="B10" s="470" t="s">
        <v>63</v>
      </c>
      <c r="C10" s="470"/>
      <c r="D10" s="10" t="s">
        <v>43</v>
      </c>
      <c r="E10" s="477">
        <f>'Cover Sheet'!B12</f>
        <v>0</v>
      </c>
      <c r="F10" s="477"/>
    </row>
    <row r="11" spans="1:11" s="9" customFormat="1" ht="14.15" customHeight="1" x14ac:dyDescent="0.35">
      <c r="A11" s="8"/>
      <c r="B11" s="470"/>
      <c r="C11" s="470"/>
      <c r="D11" s="10" t="s">
        <v>64</v>
      </c>
      <c r="E11" s="432"/>
      <c r="F11" s="432"/>
    </row>
    <row r="12" spans="1:11" s="9" customFormat="1" ht="14.15" customHeight="1" x14ac:dyDescent="0.35">
      <c r="A12" s="8"/>
      <c r="B12" s="14"/>
      <c r="C12" s="14"/>
      <c r="D12" s="10" t="s">
        <v>65</v>
      </c>
      <c r="E12" s="432"/>
      <c r="F12" s="432"/>
    </row>
    <row r="13" spans="1:11" ht="14.15" customHeight="1" x14ac:dyDescent="0.35">
      <c r="A13" s="39"/>
      <c r="B13" s="39"/>
      <c r="C13" s="39"/>
      <c r="D13" s="38" t="s">
        <v>66</v>
      </c>
      <c r="E13" s="447"/>
      <c r="F13" s="447"/>
    </row>
    <row r="14" spans="1:11" ht="16.149999999999999" customHeight="1" x14ac:dyDescent="0.35">
      <c r="A14" s="476" t="s">
        <v>86</v>
      </c>
      <c r="B14" s="476"/>
      <c r="C14" s="476"/>
      <c r="D14" s="476"/>
      <c r="E14" s="448" t="s">
        <v>88</v>
      </c>
      <c r="F14" s="448"/>
    </row>
    <row r="15" spans="1:11" ht="15" customHeight="1" x14ac:dyDescent="0.35">
      <c r="A15" s="474" t="s">
        <v>46</v>
      </c>
      <c r="B15" s="474"/>
      <c r="C15" s="474"/>
      <c r="D15" s="474"/>
      <c r="E15" s="441">
        <f ca="1">(SUMIF(Reimb[],"operational",Reimb[Amount]))+(SUMIF(Reimb[],"equipment",Reimb[Amount]))</f>
        <v>0</v>
      </c>
      <c r="F15" s="442"/>
    </row>
    <row r="16" spans="1:11" ht="15" customHeight="1" x14ac:dyDescent="0.35">
      <c r="A16" s="475" t="s">
        <v>67</v>
      </c>
      <c r="B16" s="475"/>
      <c r="C16" s="475"/>
      <c r="D16" s="475"/>
      <c r="E16" s="441">
        <f ca="1">(SUMIF(Direct[],"operational",Direct[Amount]))+(SUMIF(Direct[],"staffing",Direct[Amount]))</f>
        <v>0</v>
      </c>
      <c r="F16" s="442"/>
    </row>
    <row r="17" spans="1:6" ht="15" customHeight="1" x14ac:dyDescent="0.35">
      <c r="A17" s="449" t="s">
        <v>53</v>
      </c>
      <c r="B17" s="450"/>
      <c r="C17" s="450"/>
      <c r="D17" s="450"/>
      <c r="E17" s="450"/>
      <c r="F17" s="451"/>
    </row>
    <row r="18" spans="1:6" ht="15" customHeight="1" x14ac:dyDescent="0.35">
      <c r="A18" s="383" t="s">
        <v>334</v>
      </c>
      <c r="B18" s="384">
        <v>0.15</v>
      </c>
      <c r="C18" s="382" t="s">
        <v>335</v>
      </c>
      <c r="D18" s="385">
        <f>SUM(Reimb[[#Totals],[Amount Applied to MTDC]],Direct[[#Totals],[Amount Applied to MTDC]])</f>
        <v>0</v>
      </c>
      <c r="E18" s="441">
        <f>B18*D18</f>
        <v>0</v>
      </c>
      <c r="F18" s="442"/>
    </row>
    <row r="19" spans="1:6" ht="20.149999999999999" customHeight="1" x14ac:dyDescent="0.35">
      <c r="A19" s="440" t="s">
        <v>87</v>
      </c>
      <c r="B19" s="440"/>
      <c r="C19" s="440"/>
      <c r="D19" s="440"/>
      <c r="E19" s="443">
        <f ca="1">SUM(E15:F18)</f>
        <v>0</v>
      </c>
      <c r="F19" s="443"/>
    </row>
    <row r="20" spans="1:6" ht="30" customHeight="1" x14ac:dyDescent="0.35">
      <c r="A20" s="444" t="s">
        <v>91</v>
      </c>
      <c r="B20" s="445"/>
      <c r="C20" s="445"/>
      <c r="D20" s="445"/>
      <c r="E20" s="445"/>
      <c r="F20" s="446"/>
    </row>
    <row r="21" spans="1:6" ht="14.25" customHeight="1" x14ac:dyDescent="0.35">
      <c r="A21" s="42" t="s">
        <v>69</v>
      </c>
      <c r="B21" s="43"/>
      <c r="C21" s="43"/>
      <c r="D21" s="44"/>
      <c r="E21" s="433" t="s">
        <v>70</v>
      </c>
      <c r="F21" s="434"/>
    </row>
    <row r="22" spans="1:6" ht="25.5" customHeight="1" x14ac:dyDescent="0.35">
      <c r="A22" s="435"/>
      <c r="B22" s="436"/>
      <c r="C22" s="436"/>
      <c r="D22" s="437"/>
      <c r="E22" s="438"/>
      <c r="F22" s="439"/>
    </row>
    <row r="23" spans="1:6" ht="20.25" customHeight="1" x14ac:dyDescent="0.35">
      <c r="A23" s="45"/>
      <c r="B23" s="45"/>
      <c r="C23" s="45"/>
      <c r="D23" s="45"/>
      <c r="E23" s="46"/>
      <c r="F23" s="47"/>
    </row>
    <row r="24" spans="1:6" ht="21" customHeight="1" thickBot="1" x14ac:dyDescent="0.5">
      <c r="A24" s="469" t="s">
        <v>92</v>
      </c>
      <c r="B24" s="469"/>
      <c r="C24" s="469"/>
      <c r="D24" s="469"/>
      <c r="E24" s="469"/>
      <c r="F24" s="469"/>
    </row>
    <row r="25" spans="1:6" ht="14.15" customHeight="1" x14ac:dyDescent="0.35">
      <c r="A25" s="419" t="s">
        <v>89</v>
      </c>
      <c r="B25" s="419"/>
      <c r="C25" s="419"/>
      <c r="D25" s="419"/>
      <c r="E25" s="419"/>
      <c r="F25" s="419"/>
    </row>
    <row r="26" spans="1:6" ht="15" customHeight="1" x14ac:dyDescent="0.35">
      <c r="A26" s="420" t="s">
        <v>86</v>
      </c>
      <c r="B26" s="421"/>
      <c r="C26" s="424" t="s">
        <v>85</v>
      </c>
      <c r="D26" s="425"/>
      <c r="E26" s="422" t="s">
        <v>90</v>
      </c>
      <c r="F26" s="423"/>
    </row>
    <row r="27" spans="1:6" ht="15" customHeight="1" x14ac:dyDescent="0.35">
      <c r="A27" s="416" t="str">
        <f>A15</f>
        <v>Reimbursable Costs</v>
      </c>
      <c r="B27" s="417"/>
      <c r="C27" s="426">
        <f>SUMIF(Reimb[Cost Category],"fcdjfs-a",Reimb[Amount])</f>
        <v>0</v>
      </c>
      <c r="D27" s="427"/>
      <c r="E27" s="426">
        <f ca="1">SUM(E15,C27)</f>
        <v>0</v>
      </c>
      <c r="F27" s="427"/>
    </row>
    <row r="28" spans="1:6" ht="15" customHeight="1" x14ac:dyDescent="0.35">
      <c r="A28" s="452" t="str">
        <f>A16</f>
        <v>Direct Costs</v>
      </c>
      <c r="B28" s="453"/>
      <c r="C28" s="426">
        <f>SUMIF(Direct[Cost Category],"fcdjfs-a",Direct[Amount])</f>
        <v>0</v>
      </c>
      <c r="D28" s="427"/>
      <c r="E28" s="426">
        <f ca="1">SUM(E16,C28)</f>
        <v>0</v>
      </c>
      <c r="F28" s="427"/>
    </row>
    <row r="29" spans="1:6" ht="15" customHeight="1" thickBot="1" x14ac:dyDescent="0.4">
      <c r="A29" s="464" t="str">
        <f>A17</f>
        <v>Administrative Costs</v>
      </c>
      <c r="B29" s="465"/>
      <c r="C29" s="426" t="s">
        <v>107</v>
      </c>
      <c r="D29" s="427"/>
      <c r="E29" s="426">
        <f>E18</f>
        <v>0</v>
      </c>
      <c r="F29" s="427"/>
    </row>
    <row r="30" spans="1:6" ht="25.5" customHeight="1" thickBot="1" x14ac:dyDescent="0.4">
      <c r="A30" s="454" t="s">
        <v>68</v>
      </c>
      <c r="B30" s="454"/>
      <c r="C30" s="454"/>
      <c r="D30" s="455"/>
      <c r="E30" s="429">
        <f ca="1">SUM(E27:F29)</f>
        <v>0</v>
      </c>
      <c r="F30" s="430"/>
    </row>
    <row r="31" spans="1:6" ht="11.25" customHeight="1" x14ac:dyDescent="0.35">
      <c r="A31" s="48"/>
      <c r="B31" s="48"/>
      <c r="C31" s="48"/>
      <c r="D31" s="48"/>
      <c r="E31" s="40"/>
      <c r="F31" s="41"/>
    </row>
    <row r="32" spans="1:6" ht="47.25" customHeight="1" x14ac:dyDescent="0.35">
      <c r="A32" s="466" t="s">
        <v>316</v>
      </c>
      <c r="B32" s="467"/>
      <c r="C32" s="467"/>
      <c r="D32" s="467"/>
      <c r="E32" s="467"/>
      <c r="F32" s="468"/>
    </row>
    <row r="33" spans="1:6" ht="25.15" customHeight="1" x14ac:dyDescent="0.35">
      <c r="A33" s="66"/>
      <c r="B33" s="456" t="s">
        <v>71</v>
      </c>
      <c r="C33" s="457"/>
      <c r="D33" s="458"/>
      <c r="E33" s="458"/>
      <c r="F33" s="459"/>
    </row>
    <row r="34" spans="1:6" ht="25.15" customHeight="1" x14ac:dyDescent="0.35">
      <c r="A34" s="67"/>
      <c r="B34" s="456" t="s">
        <v>72</v>
      </c>
      <c r="C34" s="457"/>
      <c r="D34" s="460"/>
      <c r="E34" s="460"/>
      <c r="F34" s="461"/>
    </row>
    <row r="35" spans="1:6" ht="25.15" customHeight="1" x14ac:dyDescent="0.35">
      <c r="A35" s="66"/>
      <c r="B35" s="456" t="s">
        <v>73</v>
      </c>
      <c r="C35" s="457"/>
      <c r="D35" s="460"/>
      <c r="E35" s="460"/>
      <c r="F35" s="461"/>
    </row>
    <row r="36" spans="1:6" ht="25.15" customHeight="1" x14ac:dyDescent="0.35">
      <c r="A36" s="66"/>
      <c r="B36" s="456" t="s">
        <v>74</v>
      </c>
      <c r="C36" s="457"/>
      <c r="D36" s="462"/>
      <c r="E36" s="462"/>
      <c r="F36" s="463"/>
    </row>
    <row r="37" spans="1:6" ht="36" customHeight="1" x14ac:dyDescent="0.35">
      <c r="A37" s="428" t="s">
        <v>315</v>
      </c>
      <c r="B37" s="428"/>
      <c r="C37" s="428"/>
      <c r="D37" s="428"/>
      <c r="E37" s="428"/>
      <c r="F37" s="428"/>
    </row>
    <row r="38" spans="1:6" ht="35.15" customHeight="1" x14ac:dyDescent="0.35">
      <c r="A38" s="418" t="s">
        <v>75</v>
      </c>
      <c r="B38" s="418"/>
      <c r="C38" s="418"/>
      <c r="D38" s="418"/>
      <c r="E38" s="418" t="s">
        <v>70</v>
      </c>
      <c r="F38" s="418"/>
    </row>
    <row r="39" spans="1:6" ht="35.15" customHeight="1" x14ac:dyDescent="0.35">
      <c r="A39" s="418" t="s">
        <v>76</v>
      </c>
      <c r="B39" s="418"/>
      <c r="C39" s="418"/>
      <c r="D39" s="418"/>
      <c r="E39" s="418" t="s">
        <v>70</v>
      </c>
      <c r="F39" s="418"/>
    </row>
    <row r="40" spans="1:6" ht="10.5" customHeight="1" x14ac:dyDescent="0.35"/>
    <row r="41" spans="1:6" x14ac:dyDescent="0.35">
      <c r="A41" s="15"/>
      <c r="B41" s="16"/>
      <c r="C41" s="16"/>
      <c r="D41" s="16"/>
      <c r="E41" s="16"/>
      <c r="F41" s="16"/>
    </row>
  </sheetData>
  <sheetProtection selectLockedCells="1"/>
  <mergeCells count="57">
    <mergeCell ref="A24:F24"/>
    <mergeCell ref="B7:C7"/>
    <mergeCell ref="E7:F7"/>
    <mergeCell ref="A5:B5"/>
    <mergeCell ref="A6:B6"/>
    <mergeCell ref="E5:F5"/>
    <mergeCell ref="A15:D15"/>
    <mergeCell ref="A16:D16"/>
    <mergeCell ref="A14:D14"/>
    <mergeCell ref="B8:C8"/>
    <mergeCell ref="E8:F8"/>
    <mergeCell ref="B9:C9"/>
    <mergeCell ref="B10:C10"/>
    <mergeCell ref="E10:F10"/>
    <mergeCell ref="B11:C11"/>
    <mergeCell ref="E11:F11"/>
    <mergeCell ref="A39:D39"/>
    <mergeCell ref="E39:F39"/>
    <mergeCell ref="A28:B28"/>
    <mergeCell ref="C28:D28"/>
    <mergeCell ref="E28:F28"/>
    <mergeCell ref="A30:D30"/>
    <mergeCell ref="B33:C33"/>
    <mergeCell ref="D33:F36"/>
    <mergeCell ref="B34:C34"/>
    <mergeCell ref="B35:C35"/>
    <mergeCell ref="B36:C36"/>
    <mergeCell ref="A29:B29"/>
    <mergeCell ref="A32:F32"/>
    <mergeCell ref="E4:F4"/>
    <mergeCell ref="E6:F6"/>
    <mergeCell ref="E21:F21"/>
    <mergeCell ref="A22:D22"/>
    <mergeCell ref="E22:F22"/>
    <mergeCell ref="A19:D19"/>
    <mergeCell ref="E18:F18"/>
    <mergeCell ref="E19:F19"/>
    <mergeCell ref="A20:F20"/>
    <mergeCell ref="E12:F12"/>
    <mergeCell ref="E13:F13"/>
    <mergeCell ref="E14:F14"/>
    <mergeCell ref="E15:F15"/>
    <mergeCell ref="E16:F16"/>
    <mergeCell ref="A17:F17"/>
    <mergeCell ref="A27:B27"/>
    <mergeCell ref="A38:D38"/>
    <mergeCell ref="E38:F38"/>
    <mergeCell ref="A25:F25"/>
    <mergeCell ref="A26:B26"/>
    <mergeCell ref="E26:F26"/>
    <mergeCell ref="C26:D26"/>
    <mergeCell ref="C27:D27"/>
    <mergeCell ref="E27:F27"/>
    <mergeCell ref="A37:F37"/>
    <mergeCell ref="C29:D29"/>
    <mergeCell ref="E29:F29"/>
    <mergeCell ref="E30:F30"/>
  </mergeCells>
  <dataValidations count="1">
    <dataValidation type="list" allowBlank="1" showInputMessage="1" showErrorMessage="1" sqref="E4" xr:uid="{00000000-0002-0000-0300-000000000000}">
      <formula1>"January, February, March, April, May, June, July, August, September, October, November, December"</formula1>
    </dataValidation>
  </dataValidations>
  <hyperlinks>
    <hyperlink ref="A6" r:id="rId1" display="soandso@afterschool.com" xr:uid="{00000000-0004-0000-0300-000000000000}"/>
  </hyperlinks>
  <printOptions horizontalCentered="1"/>
  <pageMargins left="0.5" right="0.5" top="0.5" bottom="0.5" header="0.5" footer="0.5"/>
  <pageSetup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pageSetUpPr fitToPage="1"/>
  </sheetPr>
  <dimension ref="A1:D278"/>
  <sheetViews>
    <sheetView showGridLines="0" topLeftCell="A25" workbookViewId="0">
      <selection activeCell="F184" sqref="F184"/>
    </sheetView>
  </sheetViews>
  <sheetFormatPr defaultRowHeight="14" x14ac:dyDescent="0.3"/>
  <cols>
    <col min="1" max="1" width="37.08203125" customWidth="1"/>
    <col min="2" max="2" width="23.58203125" customWidth="1"/>
    <col min="3" max="3" width="27.33203125" customWidth="1"/>
    <col min="4" max="4" width="13" customWidth="1"/>
    <col min="5" max="6" width="11.08203125" customWidth="1"/>
  </cols>
  <sheetData>
    <row r="1" spans="1:4" ht="20.5" x14ac:dyDescent="0.45">
      <c r="A1" s="17">
        <f>'Invoice Summary'!A1</f>
        <v>0</v>
      </c>
      <c r="B1" s="5"/>
      <c r="C1" s="18" t="s">
        <v>93</v>
      </c>
      <c r="D1" s="5"/>
    </row>
    <row r="2" spans="1:4" ht="14.5" x14ac:dyDescent="0.35">
      <c r="A2" s="19" t="str">
        <f>'Invoice Summary'!D4</f>
        <v>Service Month</v>
      </c>
      <c r="B2" s="22">
        <f>'Invoice Summary'!E4</f>
        <v>0</v>
      </c>
      <c r="C2" s="49"/>
    </row>
    <row r="3" spans="1:4" ht="14.5" x14ac:dyDescent="0.35">
      <c r="A3" s="19" t="str">
        <f>'Invoice Summary'!D5</f>
        <v>Date Submitted</v>
      </c>
      <c r="B3" s="50">
        <f>'Invoice Summary'!E5</f>
        <v>0</v>
      </c>
      <c r="C3" s="50"/>
    </row>
    <row r="4" spans="1:4" ht="14.5" x14ac:dyDescent="0.35">
      <c r="A4" s="19" t="str">
        <f>'Invoice Summary'!D7</f>
        <v>Program Type/Definition</v>
      </c>
      <c r="B4" s="22">
        <f>'Invoice Summary'!E7</f>
        <v>0</v>
      </c>
      <c r="C4" s="22"/>
    </row>
    <row r="5" spans="1:4" ht="14.5" x14ac:dyDescent="0.35">
      <c r="A5" s="19" t="str">
        <f>'Invoice Summary'!D8</f>
        <v>Subaward Number</v>
      </c>
      <c r="B5" s="22">
        <f>'Invoice Summary'!E8</f>
        <v>0</v>
      </c>
      <c r="C5" s="22"/>
    </row>
    <row r="6" spans="1:4" ht="14.5" x14ac:dyDescent="0.35">
      <c r="A6" s="19" t="str">
        <f>'Invoice Summary'!D9</f>
        <v>Subaward Period</v>
      </c>
      <c r="B6" s="22">
        <f>'Invoice Summary'!E9</f>
        <v>45931</v>
      </c>
      <c r="C6" s="22">
        <f>'Invoice Summary'!F9</f>
        <v>46295</v>
      </c>
    </row>
    <row r="7" spans="1:4" ht="14.5" x14ac:dyDescent="0.35">
      <c r="A7" s="19" t="str">
        <f>'Invoice Summary'!D10</f>
        <v>Subaward Amount</v>
      </c>
      <c r="B7" s="51">
        <f>'Invoice Summary'!E10</f>
        <v>0</v>
      </c>
      <c r="C7" s="51"/>
    </row>
    <row r="8" spans="1:4" ht="14.5" x14ac:dyDescent="0.35">
      <c r="A8" s="19" t="str">
        <f>'Invoice Summary'!D11</f>
        <v>State Billing Code</v>
      </c>
      <c r="B8" s="49">
        <f>'Invoice Summary'!E11</f>
        <v>0</v>
      </c>
      <c r="C8" s="49"/>
    </row>
    <row r="9" spans="1:4" ht="14.5" x14ac:dyDescent="0.35">
      <c r="A9" s="19" t="str">
        <f>'Invoice Summary'!D12</f>
        <v>CFDA Number</v>
      </c>
      <c r="B9" s="49">
        <f>'Invoice Summary'!E12</f>
        <v>0</v>
      </c>
      <c r="C9" s="49"/>
    </row>
    <row r="10" spans="1:4" ht="14.5" x14ac:dyDescent="0.35">
      <c r="A10" s="19"/>
      <c r="B10" s="49"/>
      <c r="C10" s="49"/>
    </row>
    <row r="11" spans="1:4" ht="14.5" x14ac:dyDescent="0.35">
      <c r="A11" s="16" t="s">
        <v>94</v>
      </c>
      <c r="B11" s="16" t="s">
        <v>95</v>
      </c>
      <c r="C11" s="16" t="s">
        <v>96</v>
      </c>
    </row>
    <row r="12" spans="1:4" ht="14.5" x14ac:dyDescent="0.35">
      <c r="A12" s="52">
        <f ca="1">'Invoice Summary'!E19</f>
        <v>0</v>
      </c>
      <c r="B12" s="52">
        <f ca="1">'Invoice Summary'!E30</f>
        <v>0</v>
      </c>
      <c r="C12" s="52"/>
    </row>
    <row r="13" spans="1:4" ht="14.5" x14ac:dyDescent="0.35">
      <c r="A13" s="52"/>
      <c r="B13" s="52"/>
      <c r="C13" s="52"/>
    </row>
    <row r="14" spans="1:4" ht="14.5" x14ac:dyDescent="0.35">
      <c r="A14" s="52" t="s">
        <v>97</v>
      </c>
      <c r="B14" s="52" t="s">
        <v>98</v>
      </c>
      <c r="C14" s="52" t="s">
        <v>99</v>
      </c>
    </row>
    <row r="15" spans="1:4" ht="14.5" x14ac:dyDescent="0.35">
      <c r="A15" s="52">
        <f ca="1">'Invoice Summary'!E15+'Invoice Summary'!E16</f>
        <v>0</v>
      </c>
      <c r="B15" s="52">
        <f>'Invoice Summary'!E18</f>
        <v>0</v>
      </c>
      <c r="C15" s="53" t="str">
        <f ca="1">IFERROR(Table8[Admin Invoiced This Month]/Table8[Reimb &amp; Direct Invoiced This Month],"-")</f>
        <v>-</v>
      </c>
    </row>
    <row r="16" spans="1:4" ht="14.5" x14ac:dyDescent="0.35">
      <c r="A16" s="52" t="s">
        <v>100</v>
      </c>
      <c r="B16" s="52" t="s">
        <v>101</v>
      </c>
      <c r="C16" s="52" t="s">
        <v>102</v>
      </c>
    </row>
    <row r="17" spans="1:3" ht="14.5" x14ac:dyDescent="0.35">
      <c r="A17" s="52">
        <f>C27+C179</f>
        <v>0</v>
      </c>
      <c r="B17" s="52">
        <f>C211</f>
        <v>0</v>
      </c>
      <c r="C17" s="54" t="str">
        <f>IFERROR(Table810[Admin Approved This Month]/Table810[Reimb &amp; Direct Approved This Month],"-")</f>
        <v>-</v>
      </c>
    </row>
    <row r="19" spans="1:3" s="56" customFormat="1" ht="15" customHeight="1" x14ac:dyDescent="0.35">
      <c r="A19" s="55" t="s">
        <v>46</v>
      </c>
      <c r="B19" s="55" t="s">
        <v>103</v>
      </c>
      <c r="C19" s="55" t="s">
        <v>104</v>
      </c>
    </row>
    <row r="20" spans="1:3" s="56" customFormat="1" ht="13.5" x14ac:dyDescent="0.35">
      <c r="A20" s="57" t="str">
        <f>Summary!B6</f>
        <v>Direct Contracted Service Costs</v>
      </c>
      <c r="B20" s="61">
        <f>'Budget Mod'!F12</f>
        <v>0</v>
      </c>
      <c r="C20" s="59">
        <f>SUMIF(Reimb[Type of Cost],Table4[[#This Row],[Reimbursable Costs]],Reimb[Amount])</f>
        <v>0</v>
      </c>
    </row>
    <row r="21" spans="1:3" s="56" customFormat="1" ht="13.5" x14ac:dyDescent="0.35">
      <c r="A21" s="57" t="str">
        <f>Summary!B7</f>
        <v>Direct Travel and Training Costs</v>
      </c>
      <c r="B21" s="61">
        <f>'Budget Mod'!F13</f>
        <v>0</v>
      </c>
      <c r="C21" s="59">
        <f>SUMIF(Reimb[Type of Cost],Table4[[#This Row],[Reimbursable Costs]],Reimb[Amount])</f>
        <v>0</v>
      </c>
    </row>
    <row r="22" spans="1:3" s="56" customFormat="1" ht="13.5" x14ac:dyDescent="0.35">
      <c r="A22" s="57" t="str">
        <f>Summary!B8</f>
        <v>Direct Consumable Supplies and Related Costs</v>
      </c>
      <c r="B22" s="61">
        <f>'Budget Mod'!F14</f>
        <v>0</v>
      </c>
      <c r="C22" s="59">
        <f>SUMIF(Reimb[Type of Cost],Table4[[#This Row],[Reimbursable Costs]],Reimb[Amount])</f>
        <v>0</v>
      </c>
    </row>
    <row r="23" spans="1:3" s="56" customFormat="1" ht="13.5" x14ac:dyDescent="0.35">
      <c r="A23" s="57" t="str">
        <f>Summary!B9</f>
        <v>Incentives Paid to Participants</v>
      </c>
      <c r="B23" s="61">
        <f>'Budget Mod'!F15</f>
        <v>0</v>
      </c>
      <c r="C23" s="59">
        <f>SUMIF(Reimb[Type of Cost],Table4[[#This Row],[Reimbursable Costs]],Reimb[Amount])</f>
        <v>0</v>
      </c>
    </row>
    <row r="24" spans="1:3" s="56" customFormat="1" ht="13.5" x14ac:dyDescent="0.35">
      <c r="A24" s="57" t="str">
        <f>Summary!B10</f>
        <v>Stipends Paid to Participants</v>
      </c>
      <c r="B24" s="61">
        <f>'Budget Mod'!F16</f>
        <v>0</v>
      </c>
      <c r="C24" s="59">
        <f>SUMIF(Reimb[Type of Cost],Table4[[#This Row],[Reimbursable Costs]],Reimb[Amount])</f>
        <v>0</v>
      </c>
    </row>
    <row r="25" spans="1:3" s="56" customFormat="1" ht="13.5" x14ac:dyDescent="0.35">
      <c r="A25" s="57" t="str">
        <f>Summary!B12</f>
        <v>Direct Equipment Purchase Costs</v>
      </c>
      <c r="B25" s="61">
        <f>'Budget Mod'!F17</f>
        <v>0</v>
      </c>
      <c r="C25" s="59">
        <f>SUMIF(Reimb[Type of Cost],Table4[[#This Row],[Reimbursable Costs]],Reimb[Amount])</f>
        <v>0</v>
      </c>
    </row>
    <row r="26" spans="1:3" s="56" customFormat="1" ht="13.5" x14ac:dyDescent="0.35">
      <c r="A26" s="57" t="str">
        <f>Summary!B13</f>
        <v>Direct Leased and Rented Equipment Costs</v>
      </c>
      <c r="B26" s="61">
        <f>'Budget Mod'!F18</f>
        <v>0</v>
      </c>
      <c r="C26" s="59">
        <f>SUMIF(Reimb[Type of Cost],Table4[[#This Row],[Reimbursable Costs]],Reimb[Amount])</f>
        <v>0</v>
      </c>
    </row>
    <row r="27" spans="1:3" s="56" customFormat="1" ht="20.149999999999999" customHeight="1" x14ac:dyDescent="0.35">
      <c r="A27" s="60" t="s">
        <v>82</v>
      </c>
      <c r="B27" s="61">
        <f>SUM(Table4[Approved Budget])</f>
        <v>0</v>
      </c>
      <c r="C27" s="59">
        <f>SUM(Table4[Approved Monthly Expenditure])</f>
        <v>0</v>
      </c>
    </row>
    <row r="28" spans="1:3" s="56" customFormat="1" ht="13.5" x14ac:dyDescent="0.35"/>
    <row r="29" spans="1:3" s="56" customFormat="1" ht="13.5" x14ac:dyDescent="0.35">
      <c r="A29" s="56" t="s">
        <v>67</v>
      </c>
      <c r="B29" s="56" t="s">
        <v>103</v>
      </c>
      <c r="C29" s="56" t="s">
        <v>104</v>
      </c>
    </row>
    <row r="30" spans="1:3" s="56" customFormat="1" ht="15" customHeight="1" x14ac:dyDescent="0.35">
      <c r="A30" s="152" t="str">
        <f>Summary!B18</f>
        <v>Salaries for Direct Program Staff</v>
      </c>
      <c r="B30" s="153">
        <f>SUM(B31:B168)</f>
        <v>0</v>
      </c>
      <c r="C30" s="153">
        <f>SUM(C31:C168)</f>
        <v>0</v>
      </c>
    </row>
    <row r="31" spans="1:3" s="56" customFormat="1" ht="13.5" x14ac:dyDescent="0.35">
      <c r="A31" s="154" t="str">
        <f>'Dir Salaries &amp; PR Costs'!A12</f>
        <v>SL - Coordinator 1</v>
      </c>
      <c r="B31" s="61">
        <f>'Budget Mod'!F23</f>
        <v>0</v>
      </c>
      <c r="C31" s="59">
        <f>SUMIFS(Direct[Amount],Direct[Type of Cost],$A$30,Direct[Position Title/Description],Table5[[#This Row],[Direct Costs]])</f>
        <v>0</v>
      </c>
    </row>
    <row r="32" spans="1:3" s="56" customFormat="1" ht="13.5" x14ac:dyDescent="0.35">
      <c r="A32" s="154" t="str">
        <f>'Dir Salaries &amp; PR Costs'!A13</f>
        <v>SL - Coordinator 2</v>
      </c>
      <c r="B32" s="61">
        <f>'Budget Mod'!F24</f>
        <v>0</v>
      </c>
      <c r="C32" s="59">
        <f>SUMIFS(Direct[Amount],Direct[Type of Cost],$A$30,Direct[Position Title/Description],Table5[[#This Row],[Direct Costs]])</f>
        <v>0</v>
      </c>
    </row>
    <row r="33" spans="1:3" s="56" customFormat="1" ht="13.5" x14ac:dyDescent="0.35">
      <c r="A33" s="154" t="str">
        <f>'Dir Salaries &amp; PR Costs'!A14</f>
        <v>SL - Coordinator 3</v>
      </c>
      <c r="B33" s="61">
        <f>'Budget Mod'!F25</f>
        <v>0</v>
      </c>
      <c r="C33" s="59">
        <f>SUMIFS(Direct[Amount],Direct[Type of Cost],$A$30,Direct[Position Title/Description],Table5[[#This Row],[Direct Costs]])</f>
        <v>0</v>
      </c>
    </row>
    <row r="34" spans="1:3" s="56" customFormat="1" ht="13.5" x14ac:dyDescent="0.35">
      <c r="A34" s="154" t="str">
        <f>'Dir Salaries &amp; PR Costs'!A15</f>
        <v>SL - Coordinator 4</v>
      </c>
      <c r="B34" s="61">
        <f>'Budget Mod'!F26</f>
        <v>0</v>
      </c>
      <c r="C34" s="59">
        <f>SUMIFS(Direct[Amount],Direct[Type of Cost],$A$30,Direct[Position Title/Description],Table5[[#This Row],[Direct Costs]])</f>
        <v>0</v>
      </c>
    </row>
    <row r="35" spans="1:3" s="56" customFormat="1" ht="13.5" x14ac:dyDescent="0.35">
      <c r="A35" s="154" t="str">
        <f>'Dir Salaries &amp; PR Costs'!A16</f>
        <v>AS - Coordinator 1</v>
      </c>
      <c r="B35" s="61">
        <f>'Budget Mod'!F27</f>
        <v>0</v>
      </c>
      <c r="C35" s="59">
        <f>SUMIFS(Direct[Amount],Direct[Type of Cost],$A$30,Direct[Position Title/Description],Table5[[#This Row],[Direct Costs]])</f>
        <v>0</v>
      </c>
    </row>
    <row r="36" spans="1:3" s="56" customFormat="1" ht="13.5" x14ac:dyDescent="0.35">
      <c r="A36" s="154" t="str">
        <f>'Dir Salaries &amp; PR Costs'!A17</f>
        <v>AS - Coordinator 2</v>
      </c>
      <c r="B36" s="61">
        <f>'Budget Mod'!F28</f>
        <v>0</v>
      </c>
      <c r="C36" s="59">
        <f>SUMIFS(Direct[Amount],Direct[Type of Cost],$A$30,Direct[Position Title/Description],Table5[[#This Row],[Direct Costs]])</f>
        <v>0</v>
      </c>
    </row>
    <row r="37" spans="1:3" s="56" customFormat="1" ht="13.5" x14ac:dyDescent="0.35">
      <c r="A37" s="154" t="str">
        <f>'Dir Salaries &amp; PR Costs'!A18</f>
        <v>AS - Coordinator 3</v>
      </c>
      <c r="B37" s="61">
        <f>'Budget Mod'!F29</f>
        <v>0</v>
      </c>
      <c r="C37" s="59">
        <f>SUMIFS(Direct[Amount],Direct[Type of Cost],$A$30,Direct[Position Title/Description],Table5[[#This Row],[Direct Costs]])</f>
        <v>0</v>
      </c>
    </row>
    <row r="38" spans="1:3" s="56" customFormat="1" ht="13.5" x14ac:dyDescent="0.35">
      <c r="A38" s="154" t="str">
        <f>'Dir Salaries &amp; PR Costs'!A19</f>
        <v>AS - Coordinator 4</v>
      </c>
      <c r="B38" s="61">
        <f>'Budget Mod'!F30</f>
        <v>0</v>
      </c>
      <c r="C38" s="59">
        <f>SUMIFS(Direct[Amount],Direct[Type of Cost],$A$30,Direct[Position Title/Description],Table5[[#This Row],[Direct Costs]])</f>
        <v>0</v>
      </c>
    </row>
    <row r="39" spans="1:3" s="56" customFormat="1" ht="13.5" x14ac:dyDescent="0.35">
      <c r="A39" s="154">
        <f>'Dir Salaries &amp; PR Costs'!A20</f>
        <v>0</v>
      </c>
      <c r="B39" s="61">
        <f>'Budget Mod'!F31</f>
        <v>0</v>
      </c>
      <c r="C39" s="59">
        <f>SUMIFS(Direct[Amount],Direct[Type of Cost],$A$30,Direct[Position Title/Description],Table5[[#This Row],[Direct Costs]])</f>
        <v>0</v>
      </c>
    </row>
    <row r="40" spans="1:3" s="56" customFormat="1" ht="13.5" x14ac:dyDescent="0.35">
      <c r="A40" s="154">
        <f>'Dir Salaries &amp; PR Costs'!A21</f>
        <v>0</v>
      </c>
      <c r="B40" s="61">
        <f>'Budget Mod'!F32</f>
        <v>0</v>
      </c>
      <c r="C40" s="59">
        <f>SUMIFS(Direct[Amount],Direct[Type of Cost],$A$30,Direct[Position Title/Description],Table5[[#This Row],[Direct Costs]])</f>
        <v>0</v>
      </c>
    </row>
    <row r="41" spans="1:3" s="56" customFormat="1" ht="13.5" x14ac:dyDescent="0.35">
      <c r="A41" s="154">
        <f>'Dir Salaries &amp; PR Costs'!A22</f>
        <v>0</v>
      </c>
      <c r="B41" s="61">
        <f>'Budget Mod'!F33</f>
        <v>0</v>
      </c>
      <c r="C41" s="59">
        <f>SUMIFS(Direct[Amount],Direct[Type of Cost],$A$30,Direct[Position Title/Description],Table5[[#This Row],[Direct Costs]])</f>
        <v>0</v>
      </c>
    </row>
    <row r="42" spans="1:3" s="56" customFormat="1" ht="13.5" x14ac:dyDescent="0.35">
      <c r="A42" s="154">
        <f>'Dir Salaries &amp; PR Costs'!A23</f>
        <v>0</v>
      </c>
      <c r="B42" s="61">
        <f>'Budget Mod'!F34</f>
        <v>0</v>
      </c>
      <c r="C42" s="59">
        <f>SUMIFS(Direct[Amount],Direct[Type of Cost],$A$30,Direct[Position Title/Description],Table5[[#This Row],[Direct Costs]])</f>
        <v>0</v>
      </c>
    </row>
    <row r="43" spans="1:3" s="56" customFormat="1" ht="13.5" x14ac:dyDescent="0.35">
      <c r="A43" s="154">
        <f>'Dir Salaries &amp; PR Costs'!A24</f>
        <v>0</v>
      </c>
      <c r="B43" s="61">
        <f>'Budget Mod'!F35</f>
        <v>0</v>
      </c>
      <c r="C43" s="59">
        <f>SUMIFS(Direct[Amount],Direct[Type of Cost],$A$30,Direct[Position Title/Description],Table5[[#This Row],[Direct Costs]])</f>
        <v>0</v>
      </c>
    </row>
    <row r="44" spans="1:3" s="56" customFormat="1" ht="13.5" x14ac:dyDescent="0.35">
      <c r="A44" s="154">
        <f>'Dir Salaries &amp; PR Costs'!A25</f>
        <v>0</v>
      </c>
      <c r="B44" s="61">
        <f>'Budget Mod'!F36</f>
        <v>0</v>
      </c>
      <c r="C44" s="59">
        <f>SUMIFS(Direct[Amount],Direct[Type of Cost],$A$30,Direct[Position Title/Description],Table5[[#This Row],[Direct Costs]])</f>
        <v>0</v>
      </c>
    </row>
    <row r="45" spans="1:3" s="56" customFormat="1" ht="13.5" x14ac:dyDescent="0.35">
      <c r="A45" s="154">
        <f>'Dir Salaries &amp; PR Costs'!A26</f>
        <v>0</v>
      </c>
      <c r="B45" s="61">
        <f>'Budget Mod'!F37</f>
        <v>0</v>
      </c>
      <c r="C45" s="59">
        <f>SUMIFS(Direct[Amount],Direct[Type of Cost],$A$30,Direct[Position Title/Description],Table5[[#This Row],[Direct Costs]])</f>
        <v>0</v>
      </c>
    </row>
    <row r="46" spans="1:3" s="56" customFormat="1" ht="13.5" x14ac:dyDescent="0.35">
      <c r="A46" s="154">
        <f>'Dir Salaries &amp; PR Costs'!A27</f>
        <v>0</v>
      </c>
      <c r="B46" s="61">
        <f>'Budget Mod'!F38</f>
        <v>0</v>
      </c>
      <c r="C46" s="59">
        <f>SUMIFS(Direct[Amount],Direct[Type of Cost],$A$30,Direct[Position Title/Description],Table5[[#This Row],[Direct Costs]])</f>
        <v>0</v>
      </c>
    </row>
    <row r="47" spans="1:3" s="56" customFormat="1" ht="13.5" x14ac:dyDescent="0.35">
      <c r="A47" s="154">
        <f>'Dir Salaries &amp; PR Costs'!A28</f>
        <v>0</v>
      </c>
      <c r="B47" s="61">
        <f>'Budget Mod'!F39</f>
        <v>0</v>
      </c>
      <c r="C47" s="59">
        <f>SUMIFS(Direct[Amount],Direct[Type of Cost],$A$30,Direct[Position Title/Description],Table5[[#This Row],[Direct Costs]])</f>
        <v>0</v>
      </c>
    </row>
    <row r="48" spans="1:3" s="56" customFormat="1" ht="13.5" x14ac:dyDescent="0.35">
      <c r="A48" s="154">
        <f>'Dir Salaries &amp; PR Costs'!A29</f>
        <v>0</v>
      </c>
      <c r="B48" s="61">
        <f>'Budget Mod'!F40</f>
        <v>0</v>
      </c>
      <c r="C48" s="59">
        <f>SUMIFS(Direct[Amount],Direct[Type of Cost],$A$30,Direct[Position Title/Description],Table5[[#This Row],[Direct Costs]])</f>
        <v>0</v>
      </c>
    </row>
    <row r="49" spans="1:3" s="56" customFormat="1" ht="13.5" x14ac:dyDescent="0.35">
      <c r="A49" s="154">
        <f>'Dir Salaries &amp; PR Costs'!A30</f>
        <v>0</v>
      </c>
      <c r="B49" s="61">
        <f>'Budget Mod'!F41</f>
        <v>0</v>
      </c>
      <c r="C49" s="59">
        <f>SUMIFS(Direct[Amount],Direct[Type of Cost],$A$30,Direct[Position Title/Description],Table5[[#This Row],[Direct Costs]])</f>
        <v>0</v>
      </c>
    </row>
    <row r="50" spans="1:3" s="56" customFormat="1" ht="13.5" x14ac:dyDescent="0.35">
      <c r="A50" s="154">
        <f>'Dir Salaries &amp; PR Costs'!A31</f>
        <v>0</v>
      </c>
      <c r="B50" s="61">
        <f>'Budget Mod'!F42</f>
        <v>0</v>
      </c>
      <c r="C50" s="59">
        <f>SUMIFS(Direct[Amount],Direct[Type of Cost],$A$30,Direct[Position Title/Description],Table5[[#This Row],[Direct Costs]])</f>
        <v>0</v>
      </c>
    </row>
    <row r="51" spans="1:3" s="56" customFormat="1" ht="13.5" x14ac:dyDescent="0.35">
      <c r="A51" s="154">
        <f>'Dir Salaries &amp; PR Costs'!A32</f>
        <v>0</v>
      </c>
      <c r="B51" s="61">
        <f>'Budget Mod'!F43</f>
        <v>0</v>
      </c>
      <c r="C51" s="59">
        <f>SUMIFS(Direct[Amount],Direct[Type of Cost],$A$30,Direct[Position Title/Description],Table5[[#This Row],[Direct Costs]])</f>
        <v>0</v>
      </c>
    </row>
    <row r="52" spans="1:3" s="56" customFormat="1" ht="13.5" x14ac:dyDescent="0.35">
      <c r="A52" s="154">
        <f>'Dir Salaries &amp; PR Costs'!A33</f>
        <v>0</v>
      </c>
      <c r="B52" s="61">
        <f>'Budget Mod'!F44</f>
        <v>0</v>
      </c>
      <c r="C52" s="59">
        <f>SUMIFS(Direct[Amount],Direct[Type of Cost],$A$30,Direct[Position Title/Description],Table5[[#This Row],[Direct Costs]])</f>
        <v>0</v>
      </c>
    </row>
    <row r="53" spans="1:3" s="56" customFormat="1" ht="13.5" x14ac:dyDescent="0.35">
      <c r="A53" s="154">
        <f>'Dir Salaries &amp; PR Costs'!A34</f>
        <v>0</v>
      </c>
      <c r="B53" s="61">
        <f>'Budget Mod'!F45</f>
        <v>0</v>
      </c>
      <c r="C53" s="59">
        <f>SUMIFS(Direct[Amount],Direct[Type of Cost],$A$30,Direct[Position Title/Description],Table5[[#This Row],[Direct Costs]])</f>
        <v>0</v>
      </c>
    </row>
    <row r="54" spans="1:3" s="56" customFormat="1" ht="13.5" x14ac:dyDescent="0.35">
      <c r="A54" s="154">
        <f>'Dir Salaries &amp; PR Costs'!A35</f>
        <v>0</v>
      </c>
      <c r="B54" s="61">
        <f>'Budget Mod'!F46</f>
        <v>0</v>
      </c>
      <c r="C54" s="59">
        <f>SUMIFS(Direct[Amount],Direct[Type of Cost],$A$30,Direct[Position Title/Description],Table5[[#This Row],[Direct Costs]])</f>
        <v>0</v>
      </c>
    </row>
    <row r="55" spans="1:3" s="56" customFormat="1" ht="13.5" x14ac:dyDescent="0.35">
      <c r="A55" s="154">
        <f>'Dir Salaries &amp; PR Costs'!A36</f>
        <v>0</v>
      </c>
      <c r="B55" s="61">
        <f>'Budget Mod'!F47</f>
        <v>0</v>
      </c>
      <c r="C55" s="59">
        <f>SUMIFS(Direct[Amount],Direct[Type of Cost],$A$30,Direct[Position Title/Description],Table5[[#This Row],[Direct Costs]])</f>
        <v>0</v>
      </c>
    </row>
    <row r="56" spans="1:3" s="56" customFormat="1" ht="13.5" x14ac:dyDescent="0.35">
      <c r="A56" s="154">
        <f>'Dir Salaries &amp; PR Costs'!A37</f>
        <v>0</v>
      </c>
      <c r="B56" s="61">
        <f>'Budget Mod'!F48</f>
        <v>0</v>
      </c>
      <c r="C56" s="59">
        <f>SUMIFS(Direct[Amount],Direct[Type of Cost],$A$30,Direct[Position Title/Description],Table5[[#This Row],[Direct Costs]])</f>
        <v>0</v>
      </c>
    </row>
    <row r="57" spans="1:3" s="56" customFormat="1" ht="13.5" x14ac:dyDescent="0.35">
      <c r="A57" s="154">
        <f>'Dir Salaries &amp; PR Costs'!A38</f>
        <v>0</v>
      </c>
      <c r="B57" s="61">
        <f>'Budget Mod'!F49</f>
        <v>0</v>
      </c>
      <c r="C57" s="59">
        <f>SUMIFS(Direct[Amount],Direct[Type of Cost],$A$30,Direct[Position Title/Description],Table5[[#This Row],[Direct Costs]])</f>
        <v>0</v>
      </c>
    </row>
    <row r="58" spans="1:3" s="56" customFormat="1" ht="13.5" x14ac:dyDescent="0.35">
      <c r="A58" s="154">
        <f>'Dir Salaries &amp; PR Costs'!A39</f>
        <v>0</v>
      </c>
      <c r="B58" s="61">
        <f>'Budget Mod'!F50</f>
        <v>0</v>
      </c>
      <c r="C58" s="59">
        <f>SUMIFS(Direct[Amount],Direct[Type of Cost],$A$30,Direct[Position Title/Description],Table5[[#This Row],[Direct Costs]])</f>
        <v>0</v>
      </c>
    </row>
    <row r="59" spans="1:3" s="56" customFormat="1" ht="13.5" x14ac:dyDescent="0.35">
      <c r="A59" s="154">
        <f>'Dir Salaries &amp; PR Costs'!A40</f>
        <v>0</v>
      </c>
      <c r="B59" s="61">
        <f>'Budget Mod'!F51</f>
        <v>0</v>
      </c>
      <c r="C59" s="59">
        <f>SUMIFS(Direct[Amount],Direct[Type of Cost],$A$30,Direct[Position Title/Description],Table5[[#This Row],[Direct Costs]])</f>
        <v>0</v>
      </c>
    </row>
    <row r="60" spans="1:3" s="56" customFormat="1" ht="13.5" x14ac:dyDescent="0.35">
      <c r="A60" s="154">
        <f>'Dir Salaries &amp; PR Costs'!A41</f>
        <v>0</v>
      </c>
      <c r="B60" s="61">
        <f>'Budget Mod'!F52</f>
        <v>0</v>
      </c>
      <c r="C60" s="59">
        <f>SUMIFS(Direct[Amount],Direct[Type of Cost],$A$30,Direct[Position Title/Description],Table5[[#This Row],[Direct Costs]])</f>
        <v>0</v>
      </c>
    </row>
    <row r="61" spans="1:3" s="56" customFormat="1" ht="13.5" x14ac:dyDescent="0.35">
      <c r="A61" s="154">
        <f>'Dir Salaries &amp; PR Costs'!A42</f>
        <v>0</v>
      </c>
      <c r="B61" s="61">
        <f>'Budget Mod'!F53</f>
        <v>0</v>
      </c>
      <c r="C61" s="59">
        <f>SUMIFS(Direct[Amount],Direct[Type of Cost],$A$30,Direct[Position Title/Description],Table5[[#This Row],[Direct Costs]])</f>
        <v>0</v>
      </c>
    </row>
    <row r="62" spans="1:3" s="56" customFormat="1" ht="13.5" x14ac:dyDescent="0.35">
      <c r="A62" s="154">
        <f>'Dir Salaries &amp; PR Costs'!A43</f>
        <v>0</v>
      </c>
      <c r="B62" s="61">
        <f>'Budget Mod'!F54</f>
        <v>0</v>
      </c>
      <c r="C62" s="59">
        <f>SUMIFS(Direct[Amount],Direct[Type of Cost],$A$30,Direct[Position Title/Description],Table5[[#This Row],[Direct Costs]])</f>
        <v>0</v>
      </c>
    </row>
    <row r="63" spans="1:3" s="56" customFormat="1" ht="13.5" x14ac:dyDescent="0.35">
      <c r="A63" s="154">
        <f>'Dir Salaries &amp; PR Costs'!A44</f>
        <v>0</v>
      </c>
      <c r="B63" s="61">
        <f>'Budget Mod'!F55</f>
        <v>0</v>
      </c>
      <c r="C63" s="59">
        <f>SUMIFS(Direct[Amount],Direct[Type of Cost],$A$30,Direct[Position Title/Description],Table5[[#This Row],[Direct Costs]])</f>
        <v>0</v>
      </c>
    </row>
    <row r="64" spans="1:3" s="56" customFormat="1" ht="13.5" x14ac:dyDescent="0.35">
      <c r="A64" s="154">
        <f>'Dir Salaries &amp; PR Costs'!A45</f>
        <v>0</v>
      </c>
      <c r="B64" s="61">
        <f>'Budget Mod'!F56</f>
        <v>0</v>
      </c>
      <c r="C64" s="59">
        <f>SUMIFS(Direct[Amount],Direct[Type of Cost],$A$30,Direct[Position Title/Description],Table5[[#This Row],[Direct Costs]])</f>
        <v>0</v>
      </c>
    </row>
    <row r="65" spans="1:3" s="56" customFormat="1" ht="13.5" x14ac:dyDescent="0.35">
      <c r="A65" s="154">
        <f>'Dir Salaries &amp; PR Costs'!A46</f>
        <v>0</v>
      </c>
      <c r="B65" s="61">
        <f>'Budget Mod'!F57</f>
        <v>0</v>
      </c>
      <c r="C65" s="59">
        <f>SUMIFS(Direct[Amount],Direct[Type of Cost],$A$30,Direct[Position Title/Description],Table5[[#This Row],[Direct Costs]])</f>
        <v>0</v>
      </c>
    </row>
    <row r="66" spans="1:3" s="56" customFormat="1" ht="13.5" x14ac:dyDescent="0.35">
      <c r="A66" s="154">
        <f>'Dir Salaries &amp; PR Costs'!A47</f>
        <v>0</v>
      </c>
      <c r="B66" s="61">
        <f>'Budget Mod'!F58</f>
        <v>0</v>
      </c>
      <c r="C66" s="59">
        <f>SUMIFS(Direct[Amount],Direct[Type of Cost],$A$30,Direct[Position Title/Description],Table5[[#This Row],[Direct Costs]])</f>
        <v>0</v>
      </c>
    </row>
    <row r="67" spans="1:3" s="56" customFormat="1" ht="13.5" x14ac:dyDescent="0.35">
      <c r="A67" s="154">
        <f>'Dir Salaries &amp; PR Costs'!A48</f>
        <v>0</v>
      </c>
      <c r="B67" s="61">
        <f>'Budget Mod'!F59</f>
        <v>0</v>
      </c>
      <c r="C67" s="59">
        <f>SUMIFS(Direct[Amount],Direct[Type of Cost],$A$30,Direct[Position Title/Description],Table5[[#This Row],[Direct Costs]])</f>
        <v>0</v>
      </c>
    </row>
    <row r="68" spans="1:3" s="56" customFormat="1" ht="13.5" x14ac:dyDescent="0.35">
      <c r="A68" s="154">
        <f>'Dir Salaries &amp; PR Costs'!A49</f>
        <v>0</v>
      </c>
      <c r="B68" s="61">
        <f>'Budget Mod'!F60</f>
        <v>0</v>
      </c>
      <c r="C68" s="59">
        <f>SUMIFS(Direct[Amount],Direct[Type of Cost],$A$30,Direct[Position Title/Description],Table5[[#This Row],[Direct Costs]])</f>
        <v>0</v>
      </c>
    </row>
    <row r="69" spans="1:3" s="56" customFormat="1" ht="13.5" x14ac:dyDescent="0.35">
      <c r="A69" s="154">
        <f>'Dir Salaries &amp; PR Costs'!A50</f>
        <v>0</v>
      </c>
      <c r="B69" s="61">
        <f>'Budget Mod'!F61</f>
        <v>0</v>
      </c>
      <c r="C69" s="59">
        <f>SUMIFS(Direct[Amount],Direct[Type of Cost],$A$30,Direct[Position Title/Description],Table5[[#This Row],[Direct Costs]])</f>
        <v>0</v>
      </c>
    </row>
    <row r="70" spans="1:3" s="56" customFormat="1" ht="13.5" x14ac:dyDescent="0.35">
      <c r="A70" s="154">
        <f>'Dir Salaries &amp; PR Costs'!A51</f>
        <v>0</v>
      </c>
      <c r="B70" s="61">
        <f>'Budget Mod'!F62</f>
        <v>0</v>
      </c>
      <c r="C70" s="59">
        <f>SUMIFS(Direct[Amount],Direct[Type of Cost],$A$30,Direct[Position Title/Description],Table5[[#This Row],[Direct Costs]])</f>
        <v>0</v>
      </c>
    </row>
    <row r="71" spans="1:3" s="56" customFormat="1" ht="13.5" x14ac:dyDescent="0.35">
      <c r="A71" s="154">
        <f>'Dir Salaries &amp; PR Costs'!A52</f>
        <v>0</v>
      </c>
      <c r="B71" s="61">
        <f>'Budget Mod'!F63</f>
        <v>0</v>
      </c>
      <c r="C71" s="59">
        <f>SUMIFS(Direct[Amount],Direct[Type of Cost],$A$30,Direct[Position Title/Description],Table5[[#This Row],[Direct Costs]])</f>
        <v>0</v>
      </c>
    </row>
    <row r="72" spans="1:3" s="56" customFormat="1" ht="13.5" x14ac:dyDescent="0.35">
      <c r="A72" s="154">
        <f>'Dir Salaries &amp; PR Costs'!A53</f>
        <v>0</v>
      </c>
      <c r="B72" s="61">
        <f>'Budget Mod'!F64</f>
        <v>0</v>
      </c>
      <c r="C72" s="59">
        <f>SUMIFS(Direct[Amount],Direct[Type of Cost],$A$30,Direct[Position Title/Description],Table5[[#This Row],[Direct Costs]])</f>
        <v>0</v>
      </c>
    </row>
    <row r="73" spans="1:3" s="56" customFormat="1" ht="13.5" x14ac:dyDescent="0.35">
      <c r="A73" s="154">
        <f>'Dir Salaries &amp; PR Costs'!A54</f>
        <v>0</v>
      </c>
      <c r="B73" s="61">
        <f>'Budget Mod'!F65</f>
        <v>0</v>
      </c>
      <c r="C73" s="59">
        <f>SUMIFS(Direct[Amount],Direct[Type of Cost],$A$30,Direct[Position Title/Description],Table5[[#This Row],[Direct Costs]])</f>
        <v>0</v>
      </c>
    </row>
    <row r="74" spans="1:3" s="56" customFormat="1" ht="13.5" x14ac:dyDescent="0.35">
      <c r="A74" s="154">
        <f>'Dir Salaries &amp; PR Costs'!A55</f>
        <v>0</v>
      </c>
      <c r="B74" s="61">
        <f>'Budget Mod'!F66</f>
        <v>0</v>
      </c>
      <c r="C74" s="59">
        <f>SUMIFS(Direct[Amount],Direct[Type of Cost],$A$30,Direct[Position Title/Description],Table5[[#This Row],[Direct Costs]])</f>
        <v>0</v>
      </c>
    </row>
    <row r="75" spans="1:3" s="56" customFormat="1" ht="13.5" x14ac:dyDescent="0.35">
      <c r="A75" s="154">
        <f>'Dir Salaries &amp; PR Costs'!A56</f>
        <v>0</v>
      </c>
      <c r="B75" s="61">
        <f>'Budget Mod'!F67</f>
        <v>0</v>
      </c>
      <c r="C75" s="59">
        <f>SUMIFS(Direct[Amount],Direct[Type of Cost],$A$30,Direct[Position Title/Description],Table5[[#This Row],[Direct Costs]])</f>
        <v>0</v>
      </c>
    </row>
    <row r="76" spans="1:3" s="56" customFormat="1" ht="13.5" x14ac:dyDescent="0.35">
      <c r="A76" s="154">
        <f>'Dir Salaries &amp; PR Costs'!A57</f>
        <v>0</v>
      </c>
      <c r="B76" s="61">
        <f>'Budget Mod'!F68</f>
        <v>0</v>
      </c>
      <c r="C76" s="59">
        <f>SUMIFS(Direct[Amount],Direct[Type of Cost],$A$30,Direct[Position Title/Description],Table5[[#This Row],[Direct Costs]])</f>
        <v>0</v>
      </c>
    </row>
    <row r="77" spans="1:3" s="56" customFormat="1" ht="13.5" x14ac:dyDescent="0.35">
      <c r="A77" s="154">
        <f>'Dir Salaries &amp; PR Costs'!A58</f>
        <v>0</v>
      </c>
      <c r="B77" s="61">
        <f>'Budget Mod'!F69</f>
        <v>0</v>
      </c>
      <c r="C77" s="59">
        <f>SUMIFS(Direct[Amount],Direct[Type of Cost],$A$30,Direct[Position Title/Description],Table5[[#This Row],[Direct Costs]])</f>
        <v>0</v>
      </c>
    </row>
    <row r="78" spans="1:3" s="56" customFormat="1" ht="13.5" x14ac:dyDescent="0.35">
      <c r="A78" s="154">
        <f>'Dir Salaries &amp; PR Costs'!A59</f>
        <v>0</v>
      </c>
      <c r="B78" s="61">
        <f>'Budget Mod'!F70</f>
        <v>0</v>
      </c>
      <c r="C78" s="59">
        <f>SUMIFS(Direct[Amount],Direct[Type of Cost],$A$30,Direct[Position Title/Description],Table5[[#This Row],[Direct Costs]])</f>
        <v>0</v>
      </c>
    </row>
    <row r="79" spans="1:3" s="56" customFormat="1" ht="13.5" x14ac:dyDescent="0.35">
      <c r="A79" s="154">
        <f>'Dir Salaries &amp; PR Costs'!A60</f>
        <v>0</v>
      </c>
      <c r="B79" s="61">
        <f>'Budget Mod'!F71</f>
        <v>0</v>
      </c>
      <c r="C79" s="59">
        <f>SUMIFS(Direct[Amount],Direct[Type of Cost],$A$30,Direct[Position Title/Description],Table5[[#This Row],[Direct Costs]])</f>
        <v>0</v>
      </c>
    </row>
    <row r="80" spans="1:3" s="56" customFormat="1" ht="13.5" x14ac:dyDescent="0.35">
      <c r="A80" s="154">
        <f>'Dir Salaries &amp; PR Costs'!A61</f>
        <v>0</v>
      </c>
      <c r="B80" s="61">
        <f>'Budget Mod'!F72</f>
        <v>0</v>
      </c>
      <c r="C80" s="59">
        <f>SUMIFS(Direct[Amount],Direct[Type of Cost],$A$30,Direct[Position Title/Description],Table5[[#This Row],[Direct Costs]])</f>
        <v>0</v>
      </c>
    </row>
    <row r="81" spans="1:3" s="56" customFormat="1" ht="13.5" x14ac:dyDescent="0.35">
      <c r="A81" s="154">
        <f>'Dir Salaries &amp; PR Costs'!A62</f>
        <v>0</v>
      </c>
      <c r="B81" s="61">
        <f>'Budget Mod'!F73</f>
        <v>0</v>
      </c>
      <c r="C81" s="59">
        <f>SUMIFS(Direct[Amount],Direct[Type of Cost],$A$30,Direct[Position Title/Description],Table5[[#This Row],[Direct Costs]])</f>
        <v>0</v>
      </c>
    </row>
    <row r="82" spans="1:3" s="56" customFormat="1" ht="13.5" x14ac:dyDescent="0.35">
      <c r="A82" s="154">
        <f>'Dir Salaries &amp; PR Costs'!A63</f>
        <v>0</v>
      </c>
      <c r="B82" s="61">
        <f>'Budget Mod'!F74</f>
        <v>0</v>
      </c>
      <c r="C82" s="59">
        <f>SUMIFS(Direct[Amount],Direct[Type of Cost],$A$30,Direct[Position Title/Description],Table5[[#This Row],[Direct Costs]])</f>
        <v>0</v>
      </c>
    </row>
    <row r="83" spans="1:3" s="56" customFormat="1" ht="13.5" x14ac:dyDescent="0.35">
      <c r="A83" s="154">
        <f>'Dir Salaries &amp; PR Costs'!A64</f>
        <v>0</v>
      </c>
      <c r="B83" s="61">
        <f>'Budget Mod'!F75</f>
        <v>0</v>
      </c>
      <c r="C83" s="59">
        <f>SUMIFS(Direct[Amount],Direct[Type of Cost],$A$30,Direct[Position Title/Description],Table5[[#This Row],[Direct Costs]])</f>
        <v>0</v>
      </c>
    </row>
    <row r="84" spans="1:3" s="56" customFormat="1" ht="13.5" x14ac:dyDescent="0.35">
      <c r="A84" s="154">
        <f>'Dir Salaries &amp; PR Costs'!A65</f>
        <v>0</v>
      </c>
      <c r="B84" s="61">
        <f>'Budget Mod'!F76</f>
        <v>0</v>
      </c>
      <c r="C84" s="59">
        <f>SUMIFS(Direct[Amount],Direct[Type of Cost],$A$30,Direct[Position Title/Description],Table5[[#This Row],[Direct Costs]])</f>
        <v>0</v>
      </c>
    </row>
    <row r="85" spans="1:3" s="56" customFormat="1" ht="13.5" x14ac:dyDescent="0.35">
      <c r="A85" s="154">
        <f>'Dir Salaries &amp; PR Costs'!A66</f>
        <v>0</v>
      </c>
      <c r="B85" s="61">
        <f>'Budget Mod'!F77</f>
        <v>0</v>
      </c>
      <c r="C85" s="59">
        <f>SUMIFS(Direct[Amount],Direct[Type of Cost],$A$30,Direct[Position Title/Description],Table5[[#This Row],[Direct Costs]])</f>
        <v>0</v>
      </c>
    </row>
    <row r="86" spans="1:3" s="56" customFormat="1" ht="13.5" x14ac:dyDescent="0.35">
      <c r="A86" s="154">
        <f>'Dir Salaries &amp; PR Costs'!A67</f>
        <v>0</v>
      </c>
      <c r="B86" s="61">
        <f>'Budget Mod'!F78</f>
        <v>0</v>
      </c>
      <c r="C86" s="59">
        <f>SUMIFS(Direct[Amount],Direct[Type of Cost],$A$30,Direct[Position Title/Description],Table5[[#This Row],[Direct Costs]])</f>
        <v>0</v>
      </c>
    </row>
    <row r="87" spans="1:3" s="56" customFormat="1" ht="13.5" x14ac:dyDescent="0.35">
      <c r="A87" s="154">
        <f>'Dir Salaries &amp; PR Costs'!A68</f>
        <v>0</v>
      </c>
      <c r="B87" s="61">
        <f>'Budget Mod'!F79</f>
        <v>0</v>
      </c>
      <c r="C87" s="59">
        <f>SUMIFS(Direct[Amount],Direct[Type of Cost],$A$30,Direct[Position Title/Description],Table5[[#This Row],[Direct Costs]])</f>
        <v>0</v>
      </c>
    </row>
    <row r="88" spans="1:3" s="56" customFormat="1" ht="13.5" x14ac:dyDescent="0.35">
      <c r="A88" s="154">
        <f>'Dir Salaries &amp; PR Costs'!A69</f>
        <v>0</v>
      </c>
      <c r="B88" s="61">
        <f>'Budget Mod'!F80</f>
        <v>0</v>
      </c>
      <c r="C88" s="59">
        <f>SUMIFS(Direct[Amount],Direct[Type of Cost],$A$30,Direct[Position Title/Description],Table5[[#This Row],[Direct Costs]])</f>
        <v>0</v>
      </c>
    </row>
    <row r="89" spans="1:3" s="56" customFormat="1" ht="13.5" x14ac:dyDescent="0.35">
      <c r="A89" s="154">
        <f>'Dir Salaries &amp; PR Costs'!A70</f>
        <v>0</v>
      </c>
      <c r="B89" s="61">
        <f>'Budget Mod'!F81</f>
        <v>0</v>
      </c>
      <c r="C89" s="59">
        <f>SUMIFS(Direct[Amount],Direct[Type of Cost],$A$30,Direct[Position Title/Description],Table5[[#This Row],[Direct Costs]])</f>
        <v>0</v>
      </c>
    </row>
    <row r="90" spans="1:3" s="56" customFormat="1" ht="13.5" x14ac:dyDescent="0.35">
      <c r="A90" s="154">
        <f>'Dir Salaries &amp; PR Costs'!A71</f>
        <v>0</v>
      </c>
      <c r="B90" s="61">
        <f>'Budget Mod'!F82</f>
        <v>0</v>
      </c>
      <c r="C90" s="59">
        <f>SUMIFS(Direct[Amount],Direct[Type of Cost],$A$30,Direct[Position Title/Description],Table5[[#This Row],[Direct Costs]])</f>
        <v>0</v>
      </c>
    </row>
    <row r="91" spans="1:3" s="56" customFormat="1" ht="13.5" x14ac:dyDescent="0.35">
      <c r="A91" s="154">
        <f>'Dir Salaries &amp; PR Costs'!A72</f>
        <v>0</v>
      </c>
      <c r="B91" s="61">
        <f>'Budget Mod'!F83</f>
        <v>0</v>
      </c>
      <c r="C91" s="59">
        <f>SUMIFS(Direct[Amount],Direct[Type of Cost],$A$30,Direct[Position Title/Description],Table5[[#This Row],[Direct Costs]])</f>
        <v>0</v>
      </c>
    </row>
    <row r="92" spans="1:3" s="56" customFormat="1" ht="13.5" x14ac:dyDescent="0.35">
      <c r="A92" s="154">
        <f>'Dir Salaries &amp; PR Costs'!A73</f>
        <v>0</v>
      </c>
      <c r="B92" s="61">
        <f>'Budget Mod'!F84</f>
        <v>0</v>
      </c>
      <c r="C92" s="59">
        <f>SUMIFS(Direct[Amount],Direct[Type of Cost],$A$30,Direct[Position Title/Description],Table5[[#This Row],[Direct Costs]])</f>
        <v>0</v>
      </c>
    </row>
    <row r="93" spans="1:3" s="56" customFormat="1" ht="13.5" x14ac:dyDescent="0.35">
      <c r="A93" s="154">
        <f>'Dir Salaries &amp; PR Costs'!A74</f>
        <v>0</v>
      </c>
      <c r="B93" s="61">
        <f>'Budget Mod'!F85</f>
        <v>0</v>
      </c>
      <c r="C93" s="59">
        <f>SUMIFS(Direct[Amount],Direct[Type of Cost],$A$30,Direct[Position Title/Description],Table5[[#This Row],[Direct Costs]])</f>
        <v>0</v>
      </c>
    </row>
    <row r="94" spans="1:3" s="56" customFormat="1" ht="13.5" x14ac:dyDescent="0.35">
      <c r="A94" s="154">
        <f>'Dir Salaries &amp; PR Costs'!A75</f>
        <v>0</v>
      </c>
      <c r="B94" s="61">
        <f>'Budget Mod'!F86</f>
        <v>0</v>
      </c>
      <c r="C94" s="59">
        <f>SUMIFS(Direct[Amount],Direct[Type of Cost],$A$30,Direct[Position Title/Description],Table5[[#This Row],[Direct Costs]])</f>
        <v>0</v>
      </c>
    </row>
    <row r="95" spans="1:3" s="56" customFormat="1" ht="13.5" x14ac:dyDescent="0.35">
      <c r="A95" s="154">
        <f>'Dir Salaries &amp; PR Costs'!A76</f>
        <v>0</v>
      </c>
      <c r="B95" s="61">
        <f>'Budget Mod'!F87</f>
        <v>0</v>
      </c>
      <c r="C95" s="59">
        <f>SUMIFS(Direct[Amount],Direct[Type of Cost],$A$30,Direct[Position Title/Description],Table5[[#This Row],[Direct Costs]])</f>
        <v>0</v>
      </c>
    </row>
    <row r="96" spans="1:3" s="56" customFormat="1" ht="13.5" x14ac:dyDescent="0.35">
      <c r="A96" s="154">
        <f>'Dir Salaries &amp; PR Costs'!A77</f>
        <v>0</v>
      </c>
      <c r="B96" s="61">
        <f>'Budget Mod'!F88</f>
        <v>0</v>
      </c>
      <c r="C96" s="59">
        <f>SUMIFS(Direct[Amount],Direct[Type of Cost],$A$30,Direct[Position Title/Description],Table5[[#This Row],[Direct Costs]])</f>
        <v>0</v>
      </c>
    </row>
    <row r="97" spans="1:3" s="56" customFormat="1" ht="13.5" x14ac:dyDescent="0.35">
      <c r="A97" s="154">
        <f>'Dir Salaries &amp; PR Costs'!A78</f>
        <v>0</v>
      </c>
      <c r="B97" s="61">
        <f>'Budget Mod'!F89</f>
        <v>0</v>
      </c>
      <c r="C97" s="59">
        <f>SUMIFS(Direct[Amount],Direct[Type of Cost],$A$30,Direct[Position Title/Description],Table5[[#This Row],[Direct Costs]])</f>
        <v>0</v>
      </c>
    </row>
    <row r="98" spans="1:3" s="56" customFormat="1" ht="13.5" x14ac:dyDescent="0.35">
      <c r="A98" s="154">
        <f>'Dir Salaries &amp; PR Costs'!A79</f>
        <v>0</v>
      </c>
      <c r="B98" s="61">
        <f>'Budget Mod'!F90</f>
        <v>0</v>
      </c>
      <c r="C98" s="59">
        <f>SUMIFS(Direct[Amount],Direct[Type of Cost],$A$30,Direct[Position Title/Description],Table5[[#This Row],[Direct Costs]])</f>
        <v>0</v>
      </c>
    </row>
    <row r="99" spans="1:3" s="56" customFormat="1" ht="13.5" x14ac:dyDescent="0.35">
      <c r="A99" s="154">
        <f>'Dir Salaries &amp; PR Costs'!A80</f>
        <v>0</v>
      </c>
      <c r="B99" s="61">
        <f>'Budget Mod'!F91</f>
        <v>0</v>
      </c>
      <c r="C99" s="59">
        <f>SUMIFS(Direct[Amount],Direct[Type of Cost],$A$30,Direct[Position Title/Description],Table5[[#This Row],[Direct Costs]])</f>
        <v>0</v>
      </c>
    </row>
    <row r="100" spans="1:3" s="56" customFormat="1" ht="13.5" x14ac:dyDescent="0.35">
      <c r="A100" s="154">
        <f>'Dir Salaries &amp; PR Costs'!A81</f>
        <v>0</v>
      </c>
      <c r="B100" s="61">
        <f>'Budget Mod'!F92</f>
        <v>0</v>
      </c>
      <c r="C100" s="59">
        <f>SUMIFS(Direct[Amount],Direct[Type of Cost],$A$30,Direct[Position Title/Description],Table5[[#This Row],[Direct Costs]])</f>
        <v>0</v>
      </c>
    </row>
    <row r="101" spans="1:3" s="56" customFormat="1" ht="13.5" x14ac:dyDescent="0.35">
      <c r="A101" s="154">
        <f>'Dir Salaries &amp; PR Costs'!A82</f>
        <v>0</v>
      </c>
      <c r="B101" s="61">
        <f>'Budget Mod'!F93</f>
        <v>0</v>
      </c>
      <c r="C101" s="59">
        <f>SUMIFS(Direct[Amount],Direct[Type of Cost],$A$30,Direct[Position Title/Description],Table5[[#This Row],[Direct Costs]])</f>
        <v>0</v>
      </c>
    </row>
    <row r="102" spans="1:3" s="56" customFormat="1" ht="13.5" x14ac:dyDescent="0.35">
      <c r="A102" s="154">
        <f>'Dir Salaries &amp; PR Costs'!A83</f>
        <v>0</v>
      </c>
      <c r="B102" s="61">
        <f>'Budget Mod'!F94</f>
        <v>0</v>
      </c>
      <c r="C102" s="59">
        <f>SUMIFS(Direct[Amount],Direct[Type of Cost],$A$30,Direct[Position Title/Description],Table5[[#This Row],[Direct Costs]])</f>
        <v>0</v>
      </c>
    </row>
    <row r="103" spans="1:3" s="56" customFormat="1" ht="13.5" x14ac:dyDescent="0.35">
      <c r="A103" s="154">
        <f>'Dir Salaries &amp; PR Costs'!A84</f>
        <v>0</v>
      </c>
      <c r="B103" s="61">
        <f>'Budget Mod'!F95</f>
        <v>0</v>
      </c>
      <c r="C103" s="59">
        <f>SUMIFS(Direct[Amount],Direct[Type of Cost],$A$30,Direct[Position Title/Description],Table5[[#This Row],[Direct Costs]])</f>
        <v>0</v>
      </c>
    </row>
    <row r="104" spans="1:3" s="56" customFormat="1" ht="13.5" x14ac:dyDescent="0.35">
      <c r="A104" s="154">
        <f>'Dir Salaries &amp; PR Costs'!A85</f>
        <v>0</v>
      </c>
      <c r="B104" s="61">
        <f>'Budget Mod'!F96</f>
        <v>0</v>
      </c>
      <c r="C104" s="59">
        <f>SUMIFS(Direct[Amount],Direct[Type of Cost],$A$30,Direct[Position Title/Description],Table5[[#This Row],[Direct Costs]])</f>
        <v>0</v>
      </c>
    </row>
    <row r="105" spans="1:3" s="56" customFormat="1" ht="13.5" x14ac:dyDescent="0.35">
      <c r="A105" s="154">
        <f>'Dir Salaries &amp; PR Costs'!A86</f>
        <v>0</v>
      </c>
      <c r="B105" s="61">
        <f>'Budget Mod'!F97</f>
        <v>0</v>
      </c>
      <c r="C105" s="59">
        <f>SUMIFS(Direct[Amount],Direct[Type of Cost],$A$30,Direct[Position Title/Description],Table5[[#This Row],[Direct Costs]])</f>
        <v>0</v>
      </c>
    </row>
    <row r="106" spans="1:3" s="56" customFormat="1" ht="13.5" x14ac:dyDescent="0.35">
      <c r="A106" s="154">
        <f>'Dir Salaries &amp; PR Costs'!A87</f>
        <v>0</v>
      </c>
      <c r="B106" s="61">
        <f>'Budget Mod'!F98</f>
        <v>0</v>
      </c>
      <c r="C106" s="59">
        <f>SUMIFS(Direct[Amount],Direct[Type of Cost],$A$30,Direct[Position Title/Description],Table5[[#This Row],[Direct Costs]])</f>
        <v>0</v>
      </c>
    </row>
    <row r="107" spans="1:3" s="56" customFormat="1" ht="13.5" x14ac:dyDescent="0.35">
      <c r="A107" s="154">
        <f>'Dir Salaries &amp; PR Costs'!A88</f>
        <v>0</v>
      </c>
      <c r="B107" s="61">
        <f>'Budget Mod'!F99</f>
        <v>0</v>
      </c>
      <c r="C107" s="59">
        <f>SUMIFS(Direct[Amount],Direct[Type of Cost],$A$30,Direct[Position Title/Description],Table5[[#This Row],[Direct Costs]])</f>
        <v>0</v>
      </c>
    </row>
    <row r="108" spans="1:3" s="56" customFormat="1" ht="13.5" x14ac:dyDescent="0.35">
      <c r="A108" s="154">
        <f>'Dir Salaries &amp; PR Costs'!A89</f>
        <v>0</v>
      </c>
      <c r="B108" s="61">
        <f>'Budget Mod'!F100</f>
        <v>0</v>
      </c>
      <c r="C108" s="59">
        <f>SUMIFS(Direct[Amount],Direct[Type of Cost],$A$30,Direct[Position Title/Description],Table5[[#This Row],[Direct Costs]])</f>
        <v>0</v>
      </c>
    </row>
    <row r="109" spans="1:3" s="56" customFormat="1" ht="13.5" x14ac:dyDescent="0.35">
      <c r="A109" s="154">
        <f>'Dir Salaries &amp; PR Costs'!A90</f>
        <v>0</v>
      </c>
      <c r="B109" s="61">
        <f>'Budget Mod'!F101</f>
        <v>0</v>
      </c>
      <c r="C109" s="59">
        <f>SUMIFS(Direct[Amount],Direct[Type of Cost],$A$30,Direct[Position Title/Description],Table5[[#This Row],[Direct Costs]])</f>
        <v>0</v>
      </c>
    </row>
    <row r="110" spans="1:3" s="56" customFormat="1" ht="13.5" x14ac:dyDescent="0.35">
      <c r="A110" s="154">
        <f>'Dir Salaries &amp; PR Costs'!A91</f>
        <v>0</v>
      </c>
      <c r="B110" s="61">
        <f>'Budget Mod'!F102</f>
        <v>0</v>
      </c>
      <c r="C110" s="59">
        <f>SUMIFS(Direct[Amount],Direct[Type of Cost],$A$30,Direct[Position Title/Description],Table5[[#This Row],[Direct Costs]])</f>
        <v>0</v>
      </c>
    </row>
    <row r="111" spans="1:3" s="56" customFormat="1" ht="13.5" x14ac:dyDescent="0.35">
      <c r="A111" s="154">
        <f>'Dir Salaries &amp; PR Costs'!A92</f>
        <v>0</v>
      </c>
      <c r="B111" s="61">
        <f>'Budget Mod'!F103</f>
        <v>0</v>
      </c>
      <c r="C111" s="59">
        <f>SUMIFS(Direct[Amount],Direct[Type of Cost],$A$30,Direct[Position Title/Description],Table5[[#This Row],[Direct Costs]])</f>
        <v>0</v>
      </c>
    </row>
    <row r="112" spans="1:3" s="56" customFormat="1" ht="13.5" x14ac:dyDescent="0.35">
      <c r="A112" s="154">
        <f>'Dir Salaries &amp; PR Costs'!A93</f>
        <v>0</v>
      </c>
      <c r="B112" s="61">
        <f>'Budget Mod'!F104</f>
        <v>0</v>
      </c>
      <c r="C112" s="59">
        <f>SUMIFS(Direct[Amount],Direct[Type of Cost],$A$30,Direct[Position Title/Description],Table5[[#This Row],[Direct Costs]])</f>
        <v>0</v>
      </c>
    </row>
    <row r="113" spans="1:3" s="56" customFormat="1" ht="13.5" x14ac:dyDescent="0.35">
      <c r="A113" s="154">
        <f>'Dir Salaries &amp; PR Costs'!A94</f>
        <v>0</v>
      </c>
      <c r="B113" s="61">
        <f>'Budget Mod'!F105</f>
        <v>0</v>
      </c>
      <c r="C113" s="59">
        <f>SUMIFS(Direct[Amount],Direct[Type of Cost],$A$30,Direct[Position Title/Description],Table5[[#This Row],[Direct Costs]])</f>
        <v>0</v>
      </c>
    </row>
    <row r="114" spans="1:3" s="56" customFormat="1" ht="13.5" x14ac:dyDescent="0.35">
      <c r="A114" s="154">
        <f>'Dir Salaries &amp; PR Costs'!A95</f>
        <v>0</v>
      </c>
      <c r="B114" s="61">
        <f>'Budget Mod'!F106</f>
        <v>0</v>
      </c>
      <c r="C114" s="59">
        <f>SUMIFS(Direct[Amount],Direct[Type of Cost],$A$30,Direct[Position Title/Description],Table5[[#This Row],[Direct Costs]])</f>
        <v>0</v>
      </c>
    </row>
    <row r="115" spans="1:3" s="56" customFormat="1" ht="13.5" x14ac:dyDescent="0.35">
      <c r="A115" s="154">
        <f>'Dir Salaries &amp; PR Costs'!A96</f>
        <v>0</v>
      </c>
      <c r="B115" s="61">
        <f>'Budget Mod'!F107</f>
        <v>0</v>
      </c>
      <c r="C115" s="59">
        <f>SUMIFS(Direct[Amount],Direct[Type of Cost],$A$30,Direct[Position Title/Description],Table5[[#This Row],[Direct Costs]])</f>
        <v>0</v>
      </c>
    </row>
    <row r="116" spans="1:3" s="56" customFormat="1" ht="13.5" x14ac:dyDescent="0.35">
      <c r="A116" s="154">
        <f>'Dir Salaries &amp; PR Costs'!A97</f>
        <v>0</v>
      </c>
      <c r="B116" s="61">
        <f>'Budget Mod'!F108</f>
        <v>0</v>
      </c>
      <c r="C116" s="59">
        <f>SUMIFS(Direct[Amount],Direct[Type of Cost],$A$30,Direct[Position Title/Description],Table5[[#This Row],[Direct Costs]])</f>
        <v>0</v>
      </c>
    </row>
    <row r="117" spans="1:3" s="56" customFormat="1" ht="13.5" x14ac:dyDescent="0.35">
      <c r="A117" s="154">
        <f>'Dir Salaries &amp; PR Costs'!A98</f>
        <v>0</v>
      </c>
      <c r="B117" s="61">
        <f>'Budget Mod'!F109</f>
        <v>0</v>
      </c>
      <c r="C117" s="59">
        <f>SUMIFS(Direct[Amount],Direct[Type of Cost],$A$30,Direct[Position Title/Description],Table5[[#This Row],[Direct Costs]])</f>
        <v>0</v>
      </c>
    </row>
    <row r="118" spans="1:3" s="56" customFormat="1" ht="13.5" x14ac:dyDescent="0.35">
      <c r="A118" s="154">
        <f>'Dir Salaries &amp; PR Costs'!A99</f>
        <v>0</v>
      </c>
      <c r="B118" s="61">
        <f>'Budget Mod'!F110</f>
        <v>0</v>
      </c>
      <c r="C118" s="59">
        <f>SUMIFS(Direct[Amount],Direct[Type of Cost],$A$30,Direct[Position Title/Description],Table5[[#This Row],[Direct Costs]])</f>
        <v>0</v>
      </c>
    </row>
    <row r="119" spans="1:3" s="56" customFormat="1" ht="13.5" x14ac:dyDescent="0.35">
      <c r="A119" s="154">
        <f>'Dir Salaries &amp; PR Costs'!A100</f>
        <v>0</v>
      </c>
      <c r="B119" s="61">
        <f>'Budget Mod'!F111</f>
        <v>0</v>
      </c>
      <c r="C119" s="59">
        <f>SUMIFS(Direct[Amount],Direct[Type of Cost],$A$30,Direct[Position Title/Description],Table5[[#This Row],[Direct Costs]])</f>
        <v>0</v>
      </c>
    </row>
    <row r="120" spans="1:3" s="56" customFormat="1" ht="13.5" x14ac:dyDescent="0.35">
      <c r="A120" s="154">
        <f>'Dir Salaries &amp; PR Costs'!A101</f>
        <v>0</v>
      </c>
      <c r="B120" s="61">
        <f>'Budget Mod'!F112</f>
        <v>0</v>
      </c>
      <c r="C120" s="59">
        <f>SUMIFS(Direct[Amount],Direct[Type of Cost],$A$30,Direct[Position Title/Description],Table5[[#This Row],[Direct Costs]])</f>
        <v>0</v>
      </c>
    </row>
    <row r="121" spans="1:3" s="56" customFormat="1" ht="13.5" x14ac:dyDescent="0.35">
      <c r="A121" s="154">
        <f>'Dir Salaries &amp; PR Costs'!A102</f>
        <v>0</v>
      </c>
      <c r="B121" s="61">
        <f>'Budget Mod'!F113</f>
        <v>0</v>
      </c>
      <c r="C121" s="59">
        <f>SUMIFS(Direct[Amount],Direct[Type of Cost],$A$30,Direct[Position Title/Description],Table5[[#This Row],[Direct Costs]])</f>
        <v>0</v>
      </c>
    </row>
    <row r="122" spans="1:3" s="56" customFormat="1" ht="13.5" x14ac:dyDescent="0.35">
      <c r="A122" s="154">
        <f>'Dir Salaries &amp; PR Costs'!A103</f>
        <v>0</v>
      </c>
      <c r="B122" s="61">
        <f>'Budget Mod'!F114</f>
        <v>0</v>
      </c>
      <c r="C122" s="59">
        <f>SUMIFS(Direct[Amount],Direct[Type of Cost],$A$30,Direct[Position Title/Description],Table5[[#This Row],[Direct Costs]])</f>
        <v>0</v>
      </c>
    </row>
    <row r="123" spans="1:3" s="56" customFormat="1" ht="13.5" x14ac:dyDescent="0.35">
      <c r="A123" s="154">
        <f>'Dir Salaries &amp; PR Costs'!A104</f>
        <v>0</v>
      </c>
      <c r="B123" s="61">
        <f>'Budget Mod'!F115</f>
        <v>0</v>
      </c>
      <c r="C123" s="59">
        <f>SUMIFS(Direct[Amount],Direct[Type of Cost],$A$30,Direct[Position Title/Description],Table5[[#This Row],[Direct Costs]])</f>
        <v>0</v>
      </c>
    </row>
    <row r="124" spans="1:3" s="56" customFormat="1" ht="13.5" x14ac:dyDescent="0.35">
      <c r="A124" s="154">
        <f>'Dir Salaries &amp; PR Costs'!A105</f>
        <v>0</v>
      </c>
      <c r="B124" s="61">
        <f>'Budget Mod'!F116</f>
        <v>0</v>
      </c>
      <c r="C124" s="59">
        <f>SUMIFS(Direct[Amount],Direct[Type of Cost],$A$30,Direct[Position Title/Description],Table5[[#This Row],[Direct Costs]])</f>
        <v>0</v>
      </c>
    </row>
    <row r="125" spans="1:3" s="56" customFormat="1" ht="13.5" x14ac:dyDescent="0.35">
      <c r="A125" s="154">
        <f>'Dir Salaries &amp; PR Costs'!A106</f>
        <v>0</v>
      </c>
      <c r="B125" s="61">
        <f>'Budget Mod'!F117</f>
        <v>0</v>
      </c>
      <c r="C125" s="59">
        <f>SUMIFS(Direct[Amount],Direct[Type of Cost],$A$30,Direct[Position Title/Description],Table5[[#This Row],[Direct Costs]])</f>
        <v>0</v>
      </c>
    </row>
    <row r="126" spans="1:3" s="56" customFormat="1" ht="13.5" x14ac:dyDescent="0.35">
      <c r="A126" s="154">
        <f>'Dir Salaries &amp; PR Costs'!A107</f>
        <v>0</v>
      </c>
      <c r="B126" s="61">
        <f>'Budget Mod'!F118</f>
        <v>0</v>
      </c>
      <c r="C126" s="59">
        <f>SUMIFS(Direct[Amount],Direct[Type of Cost],$A$30,Direct[Position Title/Description],Table5[[#This Row],[Direct Costs]])</f>
        <v>0</v>
      </c>
    </row>
    <row r="127" spans="1:3" s="56" customFormat="1" ht="13.5" x14ac:dyDescent="0.35">
      <c r="A127" s="154">
        <f>'Dir Salaries &amp; PR Costs'!A108</f>
        <v>0</v>
      </c>
      <c r="B127" s="61">
        <f>'Budget Mod'!F119</f>
        <v>0</v>
      </c>
      <c r="C127" s="59">
        <f>SUMIFS(Direct[Amount],Direct[Type of Cost],$A$30,Direct[Position Title/Description],Table5[[#This Row],[Direct Costs]])</f>
        <v>0</v>
      </c>
    </row>
    <row r="128" spans="1:3" s="56" customFormat="1" ht="13.5" x14ac:dyDescent="0.35">
      <c r="A128" s="154">
        <f>'Dir Salaries &amp; PR Costs'!A109</f>
        <v>0</v>
      </c>
      <c r="B128" s="61">
        <f>'Budget Mod'!F120</f>
        <v>0</v>
      </c>
      <c r="C128" s="59">
        <f>SUMIFS(Direct[Amount],Direct[Type of Cost],$A$30,Direct[Position Title/Description],Table5[[#This Row],[Direct Costs]])</f>
        <v>0</v>
      </c>
    </row>
    <row r="129" spans="1:3" s="56" customFormat="1" ht="13.5" x14ac:dyDescent="0.35">
      <c r="A129" s="154">
        <f>'Dir Salaries &amp; PR Costs'!A110</f>
        <v>0</v>
      </c>
      <c r="B129" s="61">
        <f>'Budget Mod'!F121</f>
        <v>0</v>
      </c>
      <c r="C129" s="59">
        <f>SUMIFS(Direct[Amount],Direct[Type of Cost],$A$30,Direct[Position Title/Description],Table5[[#This Row],[Direct Costs]])</f>
        <v>0</v>
      </c>
    </row>
    <row r="130" spans="1:3" s="56" customFormat="1" ht="13.5" x14ac:dyDescent="0.35">
      <c r="A130" s="154">
        <f>'Dir Salaries &amp; PR Costs'!A111</f>
        <v>0</v>
      </c>
      <c r="B130" s="61">
        <f>'Budget Mod'!F122</f>
        <v>0</v>
      </c>
      <c r="C130" s="59">
        <f>SUMIFS(Direct[Amount],Direct[Type of Cost],$A$30,Direct[Position Title/Description],Table5[[#This Row],[Direct Costs]])</f>
        <v>0</v>
      </c>
    </row>
    <row r="131" spans="1:3" s="56" customFormat="1" ht="13.5" x14ac:dyDescent="0.35">
      <c r="A131" s="154">
        <f>'Dir Salaries &amp; PR Costs'!A112</f>
        <v>0</v>
      </c>
      <c r="B131" s="61">
        <f>'Budget Mod'!F123</f>
        <v>0</v>
      </c>
      <c r="C131" s="59">
        <f>SUMIFS(Direct[Amount],Direct[Type of Cost],$A$30,Direct[Position Title/Description],Table5[[#This Row],[Direct Costs]])</f>
        <v>0</v>
      </c>
    </row>
    <row r="132" spans="1:3" s="56" customFormat="1" ht="13.5" x14ac:dyDescent="0.35">
      <c r="A132" s="154">
        <f>'Dir Salaries &amp; PR Costs'!A113</f>
        <v>0</v>
      </c>
      <c r="B132" s="61">
        <f>'Budget Mod'!F124</f>
        <v>0</v>
      </c>
      <c r="C132" s="59">
        <f>SUMIFS(Direct[Amount],Direct[Type of Cost],$A$30,Direct[Position Title/Description],Table5[[#This Row],[Direct Costs]])</f>
        <v>0</v>
      </c>
    </row>
    <row r="133" spans="1:3" s="56" customFormat="1" ht="13.5" x14ac:dyDescent="0.35">
      <c r="A133" s="154">
        <f>'Dir Salaries &amp; PR Costs'!A114</f>
        <v>0</v>
      </c>
      <c r="B133" s="61">
        <f>'Budget Mod'!F125</f>
        <v>0</v>
      </c>
      <c r="C133" s="59">
        <f>SUMIFS(Direct[Amount],Direct[Type of Cost],$A$30,Direct[Position Title/Description],Table5[[#This Row],[Direct Costs]])</f>
        <v>0</v>
      </c>
    </row>
    <row r="134" spans="1:3" s="56" customFormat="1" ht="13.5" x14ac:dyDescent="0.35">
      <c r="A134" s="154">
        <f>'Dir Salaries &amp; PR Costs'!A115</f>
        <v>0</v>
      </c>
      <c r="B134" s="61">
        <f>'Budget Mod'!F126</f>
        <v>0</v>
      </c>
      <c r="C134" s="59">
        <f>SUMIFS(Direct[Amount],Direct[Type of Cost],$A$30,Direct[Position Title/Description],Table5[[#This Row],[Direct Costs]])</f>
        <v>0</v>
      </c>
    </row>
    <row r="135" spans="1:3" s="56" customFormat="1" ht="13.5" x14ac:dyDescent="0.35">
      <c r="A135" s="154">
        <f>'Dir Salaries &amp; PR Costs'!A116</f>
        <v>0</v>
      </c>
      <c r="B135" s="61">
        <f>'Budget Mod'!F127</f>
        <v>0</v>
      </c>
      <c r="C135" s="59">
        <f>SUMIFS(Direct[Amount],Direct[Type of Cost],$A$30,Direct[Position Title/Description],Table5[[#This Row],[Direct Costs]])</f>
        <v>0</v>
      </c>
    </row>
    <row r="136" spans="1:3" s="56" customFormat="1" ht="13.5" x14ac:dyDescent="0.35">
      <c r="A136" s="154">
        <f>'Dir Salaries &amp; PR Costs'!A117</f>
        <v>0</v>
      </c>
      <c r="B136" s="61">
        <f>'Budget Mod'!F128</f>
        <v>0</v>
      </c>
      <c r="C136" s="59">
        <f>SUMIFS(Direct[Amount],Direct[Type of Cost],$A$30,Direct[Position Title/Description],Table5[[#This Row],[Direct Costs]])</f>
        <v>0</v>
      </c>
    </row>
    <row r="137" spans="1:3" s="56" customFormat="1" ht="13.5" x14ac:dyDescent="0.35">
      <c r="A137" s="154">
        <f>'Dir Salaries &amp; PR Costs'!A118</f>
        <v>0</v>
      </c>
      <c r="B137" s="61">
        <f>'Budget Mod'!F129</f>
        <v>0</v>
      </c>
      <c r="C137" s="59">
        <f>SUMIFS(Direct[Amount],Direct[Type of Cost],$A$30,Direct[Position Title/Description],Table5[[#This Row],[Direct Costs]])</f>
        <v>0</v>
      </c>
    </row>
    <row r="138" spans="1:3" s="56" customFormat="1" ht="13.5" x14ac:dyDescent="0.35">
      <c r="A138" s="154">
        <f>'Dir Salaries &amp; PR Costs'!A119</f>
        <v>0</v>
      </c>
      <c r="B138" s="61">
        <f>'Budget Mod'!F130</f>
        <v>0</v>
      </c>
      <c r="C138" s="59">
        <f>SUMIFS(Direct[Amount],Direct[Type of Cost],$A$30,Direct[Position Title/Description],Table5[[#This Row],[Direct Costs]])</f>
        <v>0</v>
      </c>
    </row>
    <row r="139" spans="1:3" s="56" customFormat="1" ht="13.5" x14ac:dyDescent="0.35">
      <c r="A139" s="154">
        <f>'Dir Salaries &amp; PR Costs'!A120</f>
        <v>0</v>
      </c>
      <c r="B139" s="61">
        <f>'Budget Mod'!F131</f>
        <v>0</v>
      </c>
      <c r="C139" s="59">
        <f>SUMIFS(Direct[Amount],Direct[Type of Cost],$A$30,Direct[Position Title/Description],Table5[[#This Row],[Direct Costs]])</f>
        <v>0</v>
      </c>
    </row>
    <row r="140" spans="1:3" s="56" customFormat="1" ht="13.5" x14ac:dyDescent="0.35">
      <c r="A140" s="154">
        <f>'Dir Salaries &amp; PR Costs'!A121</f>
        <v>0</v>
      </c>
      <c r="B140" s="61">
        <f>'Budget Mod'!F132</f>
        <v>0</v>
      </c>
      <c r="C140" s="59">
        <f>SUMIFS(Direct[Amount],Direct[Type of Cost],$A$30,Direct[Position Title/Description],Table5[[#This Row],[Direct Costs]])</f>
        <v>0</v>
      </c>
    </row>
    <row r="141" spans="1:3" s="56" customFormat="1" ht="13.5" x14ac:dyDescent="0.35">
      <c r="A141" s="154">
        <f>'Dir Salaries &amp; PR Costs'!A122</f>
        <v>0</v>
      </c>
      <c r="B141" s="61">
        <f>'Budget Mod'!F133</f>
        <v>0</v>
      </c>
      <c r="C141" s="59">
        <f>SUMIFS(Direct[Amount],Direct[Type of Cost],$A$30,Direct[Position Title/Description],Table5[[#This Row],[Direct Costs]])</f>
        <v>0</v>
      </c>
    </row>
    <row r="142" spans="1:3" s="56" customFormat="1" ht="13.5" x14ac:dyDescent="0.35">
      <c r="A142" s="154">
        <f>'Dir Salaries &amp; PR Costs'!A123</f>
        <v>0</v>
      </c>
      <c r="B142" s="61">
        <f>'Budget Mod'!F134</f>
        <v>0</v>
      </c>
      <c r="C142" s="59">
        <f>SUMIFS(Direct[Amount],Direct[Type of Cost],$A$30,Direct[Position Title/Description],Table5[[#This Row],[Direct Costs]])</f>
        <v>0</v>
      </c>
    </row>
    <row r="143" spans="1:3" s="56" customFormat="1" ht="13.5" x14ac:dyDescent="0.35">
      <c r="A143" s="154">
        <f>'Dir Salaries &amp; PR Costs'!A124</f>
        <v>0</v>
      </c>
      <c r="B143" s="61">
        <f>'Budget Mod'!F135</f>
        <v>0</v>
      </c>
      <c r="C143" s="59">
        <f>SUMIFS(Direct[Amount],Direct[Type of Cost],$A$30,Direct[Position Title/Description],Table5[[#This Row],[Direct Costs]])</f>
        <v>0</v>
      </c>
    </row>
    <row r="144" spans="1:3" s="56" customFormat="1" ht="13.5" x14ac:dyDescent="0.35">
      <c r="A144" s="154">
        <f>'Dir Salaries &amp; PR Costs'!A125</f>
        <v>0</v>
      </c>
      <c r="B144" s="61">
        <f>'Budget Mod'!F136</f>
        <v>0</v>
      </c>
      <c r="C144" s="59">
        <f>SUMIFS(Direct[Amount],Direct[Type of Cost],$A$30,Direct[Position Title/Description],Table5[[#This Row],[Direct Costs]])</f>
        <v>0</v>
      </c>
    </row>
    <row r="145" spans="1:3" s="56" customFormat="1" ht="13.5" x14ac:dyDescent="0.35">
      <c r="A145" s="154">
        <f>'Dir Salaries &amp; PR Costs'!A126</f>
        <v>0</v>
      </c>
      <c r="B145" s="61">
        <f>'Budget Mod'!F137</f>
        <v>0</v>
      </c>
      <c r="C145" s="59">
        <f>SUMIFS(Direct[Amount],Direct[Type of Cost],$A$30,Direct[Position Title/Description],Table5[[#This Row],[Direct Costs]])</f>
        <v>0</v>
      </c>
    </row>
    <row r="146" spans="1:3" s="56" customFormat="1" ht="13.5" x14ac:dyDescent="0.35">
      <c r="A146" s="154">
        <f>'Dir Salaries &amp; PR Costs'!A127</f>
        <v>0</v>
      </c>
      <c r="B146" s="61">
        <f>'Budget Mod'!F138</f>
        <v>0</v>
      </c>
      <c r="C146" s="59">
        <f>SUMIFS(Direct[Amount],Direct[Type of Cost],$A$30,Direct[Position Title/Description],Table5[[#This Row],[Direct Costs]])</f>
        <v>0</v>
      </c>
    </row>
    <row r="147" spans="1:3" s="56" customFormat="1" ht="13.5" x14ac:dyDescent="0.35">
      <c r="A147" s="154">
        <f>'Dir Salaries &amp; PR Costs'!A128</f>
        <v>0</v>
      </c>
      <c r="B147" s="61">
        <f>'Budget Mod'!F139</f>
        <v>0</v>
      </c>
      <c r="C147" s="59">
        <f>SUMIFS(Direct[Amount],Direct[Type of Cost],$A$30,Direct[Position Title/Description],Table5[[#This Row],[Direct Costs]])</f>
        <v>0</v>
      </c>
    </row>
    <row r="148" spans="1:3" s="56" customFormat="1" ht="13.5" x14ac:dyDescent="0.35">
      <c r="A148" s="154">
        <f>'Dir Salaries &amp; PR Costs'!A129</f>
        <v>0</v>
      </c>
      <c r="B148" s="61">
        <f>'Budget Mod'!F140</f>
        <v>0</v>
      </c>
      <c r="C148" s="59">
        <f>SUMIFS(Direct[Amount],Direct[Type of Cost],$A$30,Direct[Position Title/Description],Table5[[#This Row],[Direct Costs]])</f>
        <v>0</v>
      </c>
    </row>
    <row r="149" spans="1:3" s="56" customFormat="1" ht="13.5" x14ac:dyDescent="0.35">
      <c r="A149" s="154">
        <f>'Dir Salaries &amp; PR Costs'!A130</f>
        <v>0</v>
      </c>
      <c r="B149" s="61">
        <f>'Budget Mod'!F141</f>
        <v>0</v>
      </c>
      <c r="C149" s="59">
        <f>SUMIFS(Direct[Amount],Direct[Type of Cost],$A$30,Direct[Position Title/Description],Table5[[#This Row],[Direct Costs]])</f>
        <v>0</v>
      </c>
    </row>
    <row r="150" spans="1:3" s="56" customFormat="1" ht="13.5" x14ac:dyDescent="0.35">
      <c r="A150" s="154">
        <f>'Dir Salaries &amp; PR Costs'!A131</f>
        <v>0</v>
      </c>
      <c r="B150" s="61">
        <f>'Budget Mod'!F142</f>
        <v>0</v>
      </c>
      <c r="C150" s="59">
        <f>SUMIFS(Direct[Amount],Direct[Type of Cost],$A$30,Direct[Position Title/Description],Table5[[#This Row],[Direct Costs]])</f>
        <v>0</v>
      </c>
    </row>
    <row r="151" spans="1:3" s="56" customFormat="1" ht="13.5" x14ac:dyDescent="0.35">
      <c r="A151" s="154">
        <f>'Dir Salaries &amp; PR Costs'!A132</f>
        <v>0</v>
      </c>
      <c r="B151" s="61">
        <f>'Budget Mod'!F143</f>
        <v>0</v>
      </c>
      <c r="C151" s="59">
        <f>SUMIFS(Direct[Amount],Direct[Type of Cost],$A$30,Direct[Position Title/Description],Table5[[#This Row],[Direct Costs]])</f>
        <v>0</v>
      </c>
    </row>
    <row r="152" spans="1:3" s="56" customFormat="1" ht="13.5" x14ac:dyDescent="0.35">
      <c r="A152" s="154">
        <f>'Dir Salaries &amp; PR Costs'!A133</f>
        <v>0</v>
      </c>
      <c r="B152" s="61">
        <f>'Budget Mod'!F144</f>
        <v>0</v>
      </c>
      <c r="C152" s="59">
        <f>SUMIFS(Direct[Amount],Direct[Type of Cost],$A$30,Direct[Position Title/Description],Table5[[#This Row],[Direct Costs]])</f>
        <v>0</v>
      </c>
    </row>
    <row r="153" spans="1:3" s="56" customFormat="1" ht="13.5" x14ac:dyDescent="0.35">
      <c r="A153" s="154">
        <f>'Dir Salaries &amp; PR Costs'!A134</f>
        <v>0</v>
      </c>
      <c r="B153" s="61">
        <f>'Budget Mod'!F145</f>
        <v>0</v>
      </c>
      <c r="C153" s="59">
        <f>SUMIFS(Direct[Amount],Direct[Type of Cost],$A$30,Direct[Position Title/Description],Table5[[#This Row],[Direct Costs]])</f>
        <v>0</v>
      </c>
    </row>
    <row r="154" spans="1:3" s="56" customFormat="1" ht="13.5" x14ac:dyDescent="0.35">
      <c r="A154" s="154">
        <f>'Dir Salaries &amp; PR Costs'!A135</f>
        <v>0</v>
      </c>
      <c r="B154" s="61">
        <f>'Budget Mod'!F146</f>
        <v>0</v>
      </c>
      <c r="C154" s="59">
        <f>SUMIFS(Direct[Amount],Direct[Type of Cost],$A$30,Direct[Position Title/Description],Table5[[#This Row],[Direct Costs]])</f>
        <v>0</v>
      </c>
    </row>
    <row r="155" spans="1:3" s="56" customFormat="1" ht="13.5" x14ac:dyDescent="0.35">
      <c r="A155" s="154">
        <f>'Dir Salaries &amp; PR Costs'!A136</f>
        <v>0</v>
      </c>
      <c r="B155" s="61">
        <f>'Budget Mod'!F147</f>
        <v>0</v>
      </c>
      <c r="C155" s="59">
        <f>SUMIFS(Direct[Amount],Direct[Type of Cost],$A$30,Direct[Position Title/Description],Table5[[#This Row],[Direct Costs]])</f>
        <v>0</v>
      </c>
    </row>
    <row r="156" spans="1:3" s="56" customFormat="1" ht="13.5" x14ac:dyDescent="0.35">
      <c r="A156" s="154">
        <f>'Dir Salaries &amp; PR Costs'!A137</f>
        <v>0</v>
      </c>
      <c r="B156" s="61">
        <f>'Budget Mod'!F148</f>
        <v>0</v>
      </c>
      <c r="C156" s="59">
        <f>SUMIFS(Direct[Amount],Direct[Type of Cost],$A$30,Direct[Position Title/Description],Table5[[#This Row],[Direct Costs]])</f>
        <v>0</v>
      </c>
    </row>
    <row r="157" spans="1:3" s="56" customFormat="1" ht="13.5" x14ac:dyDescent="0.35">
      <c r="A157" s="154">
        <f>'Dir Salaries &amp; PR Costs'!A138</f>
        <v>0</v>
      </c>
      <c r="B157" s="61">
        <f>'Budget Mod'!F149</f>
        <v>0</v>
      </c>
      <c r="C157" s="59">
        <f>SUMIFS(Direct[Amount],Direct[Type of Cost],$A$30,Direct[Position Title/Description],Table5[[#This Row],[Direct Costs]])</f>
        <v>0</v>
      </c>
    </row>
    <row r="158" spans="1:3" s="56" customFormat="1" ht="13.5" x14ac:dyDescent="0.35">
      <c r="A158" s="154">
        <f>'Dir Salaries &amp; PR Costs'!A139</f>
        <v>0</v>
      </c>
      <c r="B158" s="61">
        <f>'Budget Mod'!F150</f>
        <v>0</v>
      </c>
      <c r="C158" s="59">
        <f>SUMIFS(Direct[Amount],Direct[Type of Cost],$A$30,Direct[Position Title/Description],Table5[[#This Row],[Direct Costs]])</f>
        <v>0</v>
      </c>
    </row>
    <row r="159" spans="1:3" s="56" customFormat="1" ht="13.5" x14ac:dyDescent="0.35">
      <c r="A159" s="154">
        <f>'Dir Salaries &amp; PR Costs'!A140</f>
        <v>0</v>
      </c>
      <c r="B159" s="61">
        <f>'Budget Mod'!F151</f>
        <v>0</v>
      </c>
      <c r="C159" s="59">
        <f>SUMIFS(Direct[Amount],Direct[Type of Cost],$A$30,Direct[Position Title/Description],Table5[[#This Row],[Direct Costs]])</f>
        <v>0</v>
      </c>
    </row>
    <row r="160" spans="1:3" s="56" customFormat="1" ht="13.5" x14ac:dyDescent="0.35">
      <c r="A160" s="154">
        <f>'Dir Salaries &amp; PR Costs'!A141</f>
        <v>0</v>
      </c>
      <c r="B160" s="61">
        <f>'Budget Mod'!F152</f>
        <v>0</v>
      </c>
      <c r="C160" s="59">
        <f>SUMIFS(Direct[Amount],Direct[Type of Cost],$A$30,Direct[Position Title/Description],Table5[[#This Row],[Direct Costs]])</f>
        <v>0</v>
      </c>
    </row>
    <row r="161" spans="1:3" s="56" customFormat="1" ht="13.5" x14ac:dyDescent="0.35">
      <c r="A161" s="154">
        <f>'Dir Salaries &amp; PR Costs'!A142</f>
        <v>0</v>
      </c>
      <c r="B161" s="61">
        <f>'Budget Mod'!F153</f>
        <v>0</v>
      </c>
      <c r="C161" s="59">
        <f>SUMIFS(Direct[Amount],Direct[Type of Cost],$A$30,Direct[Position Title/Description],Table5[[#This Row],[Direct Costs]])</f>
        <v>0</v>
      </c>
    </row>
    <row r="162" spans="1:3" s="56" customFormat="1" ht="13.5" x14ac:dyDescent="0.35">
      <c r="A162" s="154">
        <f>'Dir Salaries &amp; PR Costs'!A143</f>
        <v>0</v>
      </c>
      <c r="B162" s="61">
        <f>'Budget Mod'!F154</f>
        <v>0</v>
      </c>
      <c r="C162" s="59">
        <f>SUMIFS(Direct[Amount],Direct[Type of Cost],$A$30,Direct[Position Title/Description],Table5[[#This Row],[Direct Costs]])</f>
        <v>0</v>
      </c>
    </row>
    <row r="163" spans="1:3" s="56" customFormat="1" ht="13.5" x14ac:dyDescent="0.35">
      <c r="A163" s="154">
        <f>'Dir Salaries &amp; PR Costs'!A144</f>
        <v>0</v>
      </c>
      <c r="B163" s="61">
        <f>'Budget Mod'!F155</f>
        <v>0</v>
      </c>
      <c r="C163" s="59">
        <f>SUMIFS(Direct[Amount],Direct[Type of Cost],$A$30,Direct[Position Title/Description],Table5[[#This Row],[Direct Costs]])</f>
        <v>0</v>
      </c>
    </row>
    <row r="164" spans="1:3" s="56" customFormat="1" ht="13.5" x14ac:dyDescent="0.35">
      <c r="A164" s="154">
        <f>'Dir Salaries &amp; PR Costs'!A145</f>
        <v>0</v>
      </c>
      <c r="B164" s="61">
        <f>'Budget Mod'!F156</f>
        <v>0</v>
      </c>
      <c r="C164" s="59">
        <f>SUMIFS(Direct[Amount],Direct[Type of Cost],$A$30,Direct[Position Title/Description],Table5[[#This Row],[Direct Costs]])</f>
        <v>0</v>
      </c>
    </row>
    <row r="165" spans="1:3" s="56" customFormat="1" ht="13.5" x14ac:dyDescent="0.35">
      <c r="A165" s="154">
        <f>'Dir Salaries &amp; PR Costs'!A146</f>
        <v>0</v>
      </c>
      <c r="B165" s="61">
        <f>'Budget Mod'!F157</f>
        <v>0</v>
      </c>
      <c r="C165" s="59">
        <f>SUMIFS(Direct[Amount],Direct[Type of Cost],$A$30,Direct[Position Title/Description],Table5[[#This Row],[Direct Costs]])</f>
        <v>0</v>
      </c>
    </row>
    <row r="166" spans="1:3" s="56" customFormat="1" ht="13.5" x14ac:dyDescent="0.35">
      <c r="A166" s="154">
        <f>'Dir Salaries &amp; PR Costs'!A147</f>
        <v>0</v>
      </c>
      <c r="B166" s="61">
        <f>'Budget Mod'!F158</f>
        <v>0</v>
      </c>
      <c r="C166" s="59">
        <f>SUMIFS(Direct[Amount],Direct[Type of Cost],$A$30,Direct[Position Title/Description],Table5[[#This Row],[Direct Costs]])</f>
        <v>0</v>
      </c>
    </row>
    <row r="167" spans="1:3" s="56" customFormat="1" ht="13.5" x14ac:dyDescent="0.35">
      <c r="A167" s="154">
        <f>'Dir Salaries &amp; PR Costs'!A148</f>
        <v>0</v>
      </c>
      <c r="B167" s="61">
        <f>'Budget Mod'!F159</f>
        <v>0</v>
      </c>
      <c r="C167" s="59">
        <f>SUMIFS(Direct[Amount],Direct[Type of Cost],$A$30,Direct[Position Title/Description],Table5[[#This Row],[Direct Costs]])</f>
        <v>0</v>
      </c>
    </row>
    <row r="168" spans="1:3" s="56" customFormat="1" ht="13.5" x14ac:dyDescent="0.35">
      <c r="A168" s="154">
        <f>'Dir Salaries &amp; PR Costs'!A149</f>
        <v>0</v>
      </c>
      <c r="B168" s="61">
        <f>'Budget Mod'!F160</f>
        <v>0</v>
      </c>
      <c r="C168" s="59">
        <f>SUMIFS(Direct[Amount],Direct[Type of Cost],$A$30,Direct[Position Title/Description],Table5[[#This Row],[Direct Costs]])</f>
        <v>0</v>
      </c>
    </row>
    <row r="169" spans="1:3" s="56" customFormat="1" ht="13.5" x14ac:dyDescent="0.35">
      <c r="A169" s="152" t="str">
        <f>Summary!B19</f>
        <v>PR and Benefit Costs for Direct Program Staff</v>
      </c>
      <c r="B169" s="153">
        <f>SUM(B170:B174)</f>
        <v>0</v>
      </c>
      <c r="C169" s="153">
        <f>SUM(C170:C174)</f>
        <v>0</v>
      </c>
    </row>
    <row r="170" spans="1:3" s="56" customFormat="1" ht="13.5" x14ac:dyDescent="0.35">
      <c r="A170" s="155" t="str">
        <f>'Dir Salaries &amp; PR Costs'!A6</f>
        <v>Social Security/Medicare</v>
      </c>
      <c r="B170" s="61">
        <f>'Budget Mod'!F162</f>
        <v>0</v>
      </c>
      <c r="C170" s="59">
        <f>SUMIFS(Direct[Amount],Direct[Type of Cost],$A$169,Direct[Position Title/Description],Table5[[#This Row],[Direct Costs]])</f>
        <v>0</v>
      </c>
    </row>
    <row r="171" spans="1:3" s="56" customFormat="1" ht="13.5" x14ac:dyDescent="0.35">
      <c r="A171" s="155" t="str">
        <f>'Dir Salaries &amp; PR Costs'!A7</f>
        <v>Workers' Comp.</v>
      </c>
      <c r="B171" s="61">
        <f>'Budget Mod'!F163</f>
        <v>0</v>
      </c>
      <c r="C171" s="59">
        <f>SUMIFS(Direct[Amount],Direct[Type of Cost],$A$169,Direct[Position Title/Description],Table5[[#This Row],[Direct Costs]])</f>
        <v>0</v>
      </c>
    </row>
    <row r="172" spans="1:3" s="56" customFormat="1" ht="13.5" x14ac:dyDescent="0.35">
      <c r="A172" s="155" t="str">
        <f>'Dir Salaries &amp; PR Costs'!E6</f>
        <v>Unemployment Ins.</v>
      </c>
      <c r="B172" s="61">
        <f>'Budget Mod'!F164</f>
        <v>0</v>
      </c>
      <c r="C172" s="59">
        <f>SUMIFS(Direct[Amount],Direct[Type of Cost],$A$169,Direct[Position Title/Description],Table5[[#This Row],[Direct Costs]])</f>
        <v>0</v>
      </c>
    </row>
    <row r="173" spans="1:3" s="56" customFormat="1" ht="13.5" x14ac:dyDescent="0.35">
      <c r="A173" s="155" t="str">
        <f>'Dir Salaries &amp; PR Costs'!E7</f>
        <v>Retirement Exp.</v>
      </c>
      <c r="B173" s="61">
        <f>'Budget Mod'!F165</f>
        <v>0</v>
      </c>
      <c r="C173" s="59">
        <f>SUMIFS(Direct[Amount],Direct[Type of Cost],$A$169,Direct[Position Title/Description],Table5[[#This Row],[Direct Costs]])</f>
        <v>0</v>
      </c>
    </row>
    <row r="174" spans="1:3" s="56" customFormat="1" ht="13.5" x14ac:dyDescent="0.35">
      <c r="A174" s="155" t="s">
        <v>54</v>
      </c>
      <c r="B174" s="61">
        <f>'Budget Mod'!F166</f>
        <v>0</v>
      </c>
      <c r="C174" s="59">
        <f>SUMIFS(Direct[Amount],Direct[Type of Cost],$A$169,Direct[Position Title/Description],Table5[[#This Row],[Direct Costs]])</f>
        <v>0</v>
      </c>
    </row>
    <row r="175" spans="1:3" s="56" customFormat="1" ht="13.5" x14ac:dyDescent="0.35">
      <c r="A175" s="57" t="str">
        <f>Summary!B21</f>
        <v>Direct Occupancy Costs</v>
      </c>
      <c r="B175" s="61">
        <f>'Budget Mod'!F167</f>
        <v>0</v>
      </c>
      <c r="C175" s="59">
        <f>SUMIF(Direct[Type of Cost],Table5[[#This Row],[Direct Costs]],Direct[Amount])</f>
        <v>0</v>
      </c>
    </row>
    <row r="176" spans="1:3" s="56" customFormat="1" ht="15" customHeight="1" x14ac:dyDescent="0.35">
      <c r="A176" s="57" t="e">
        <f>Summary!#REF!</f>
        <v>#REF!</v>
      </c>
      <c r="B176" s="61" t="e">
        <f>'Budget Mod'!F168</f>
        <v>#REF!</v>
      </c>
      <c r="C176" s="59">
        <f>SUMIF(Direct[Type of Cost],Table5[[#This Row],[Direct Costs]],Direct[Amount])</f>
        <v>0</v>
      </c>
    </row>
    <row r="177" spans="1:3" s="56" customFormat="1" ht="15" customHeight="1" x14ac:dyDescent="0.35">
      <c r="A177" s="57" t="str">
        <f>Summary!B22</f>
        <v>Program Rental Costs</v>
      </c>
      <c r="B177" s="61">
        <f>'Budget Mod'!F169</f>
        <v>0</v>
      </c>
      <c r="C177" s="59">
        <f>SUMIF(Direct[Type of Cost],Table5[[#This Row],[Direct Costs]],Direct[Amount])</f>
        <v>0</v>
      </c>
    </row>
    <row r="178" spans="1:3" s="56" customFormat="1" ht="15" customHeight="1" x14ac:dyDescent="0.35">
      <c r="A178" s="57" t="str">
        <f>Summary!B23</f>
        <v>Direct Equipment Subject to Depreciation</v>
      </c>
      <c r="B178" s="61">
        <f>'Budget Mod'!F170</f>
        <v>0</v>
      </c>
      <c r="C178" s="59">
        <f>SUMIF(Direct[Type of Cost],Table5[[#This Row],[Direct Costs]],Direct[Amount])</f>
        <v>0</v>
      </c>
    </row>
    <row r="179" spans="1:3" s="56" customFormat="1" ht="13.5" x14ac:dyDescent="0.35">
      <c r="A179" s="60" t="s">
        <v>83</v>
      </c>
      <c r="B179" s="61" t="e">
        <f>SUM(B30:B178)-B30-B169</f>
        <v>#REF!</v>
      </c>
      <c r="C179" s="61">
        <f>SUM(C30:C178)-C30-C169</f>
        <v>0</v>
      </c>
    </row>
    <row r="180" spans="1:3" s="56" customFormat="1" ht="13.5" x14ac:dyDescent="0.35"/>
    <row r="181" spans="1:3" s="56" customFormat="1" ht="13.5" x14ac:dyDescent="0.35">
      <c r="A181" s="56" t="s">
        <v>53</v>
      </c>
      <c r="B181" s="56" t="s">
        <v>103</v>
      </c>
      <c r="C181" s="56" t="s">
        <v>104</v>
      </c>
    </row>
    <row r="182" spans="1:3" s="56" customFormat="1" ht="13.5" x14ac:dyDescent="0.35">
      <c r="A182" s="56" t="str">
        <f>Summary!B28</f>
        <v>Federal Indirect Cost Rate</v>
      </c>
      <c r="B182" s="61" t="e">
        <f>SUM(B183:B197)</f>
        <v>#REF!</v>
      </c>
      <c r="C182" s="61">
        <f>SUM(C183:C197)</f>
        <v>0</v>
      </c>
    </row>
    <row r="183" spans="1:3" s="56" customFormat="1" ht="13.5" x14ac:dyDescent="0.35">
      <c r="A183" s="155" t="e">
        <f>#REF!</f>
        <v>#REF!</v>
      </c>
      <c r="B183" s="58" t="e">
        <f>'Budget Mod'!F176</f>
        <v>#REF!</v>
      </c>
      <c r="C183" s="59">
        <f>SUMIFS(Admin[Amount],Admin[Type of Cost],$A$182,Admin[Position Title/Description],Table6[[#This Row],[Administrative Costs]])</f>
        <v>0</v>
      </c>
    </row>
    <row r="184" spans="1:3" s="56" customFormat="1" ht="13.5" x14ac:dyDescent="0.35">
      <c r="A184" s="155" t="e">
        <f>#REF!</f>
        <v>#REF!</v>
      </c>
      <c r="B184" s="58" t="e">
        <f>'Budget Mod'!F177</f>
        <v>#REF!</v>
      </c>
      <c r="C184" s="59">
        <f>SUMIFS(Admin[Amount],Admin[Type of Cost],$A$182,Admin[Position Title/Description],Table6[[#This Row],[Administrative Costs]])</f>
        <v>0</v>
      </c>
    </row>
    <row r="185" spans="1:3" s="56" customFormat="1" ht="13.5" x14ac:dyDescent="0.35">
      <c r="A185" s="155" t="e">
        <f>#REF!</f>
        <v>#REF!</v>
      </c>
      <c r="B185" s="58" t="e">
        <f>'Budget Mod'!F178</f>
        <v>#REF!</v>
      </c>
      <c r="C185" s="59">
        <f>SUMIFS(Admin[Amount],Admin[Type of Cost],$A$182,Admin[Position Title/Description],Table6[[#This Row],[Administrative Costs]])</f>
        <v>0</v>
      </c>
    </row>
    <row r="186" spans="1:3" s="56" customFormat="1" ht="13.5" x14ac:dyDescent="0.35">
      <c r="A186" s="155" t="e">
        <f>#REF!</f>
        <v>#REF!</v>
      </c>
      <c r="B186" s="58" t="e">
        <f>'Budget Mod'!F179</f>
        <v>#REF!</v>
      </c>
      <c r="C186" s="59">
        <f>SUMIFS(Admin[Amount],Admin[Type of Cost],$A$182,Admin[Position Title/Description],Table6[[#This Row],[Administrative Costs]])</f>
        <v>0</v>
      </c>
    </row>
    <row r="187" spans="1:3" s="56" customFormat="1" ht="13.5" x14ac:dyDescent="0.35">
      <c r="A187" s="155" t="e">
        <f>#REF!</f>
        <v>#REF!</v>
      </c>
      <c r="B187" s="58" t="e">
        <f>'Budget Mod'!F180</f>
        <v>#REF!</v>
      </c>
      <c r="C187" s="59">
        <f>SUMIFS(Admin[Amount],Admin[Type of Cost],$A$182,Admin[Position Title/Description],Table6[[#This Row],[Administrative Costs]])</f>
        <v>0</v>
      </c>
    </row>
    <row r="188" spans="1:3" s="56" customFormat="1" ht="13.5" x14ac:dyDescent="0.35">
      <c r="A188" s="155" t="e">
        <f>#REF!</f>
        <v>#REF!</v>
      </c>
      <c r="B188" s="58" t="e">
        <f>'Budget Mod'!F181</f>
        <v>#REF!</v>
      </c>
      <c r="C188" s="59">
        <f>SUMIFS(Admin[Amount],Admin[Type of Cost],$A$182,Admin[Position Title/Description],Table6[[#This Row],[Administrative Costs]])</f>
        <v>0</v>
      </c>
    </row>
    <row r="189" spans="1:3" s="56" customFormat="1" ht="13.5" x14ac:dyDescent="0.35">
      <c r="A189" s="155" t="e">
        <f>#REF!</f>
        <v>#REF!</v>
      </c>
      <c r="B189" s="58" t="e">
        <f>'Budget Mod'!F182</f>
        <v>#REF!</v>
      </c>
      <c r="C189" s="59">
        <f>SUMIFS(Admin[Amount],Admin[Type of Cost],$A$182,Admin[Position Title/Description],Table6[[#This Row],[Administrative Costs]])</f>
        <v>0</v>
      </c>
    </row>
    <row r="190" spans="1:3" s="56" customFormat="1" ht="13.5" x14ac:dyDescent="0.35">
      <c r="A190" s="155" t="e">
        <f>#REF!</f>
        <v>#REF!</v>
      </c>
      <c r="B190" s="58" t="e">
        <f>'Budget Mod'!F183</f>
        <v>#REF!</v>
      </c>
      <c r="C190" s="59">
        <f>SUMIFS(Admin[Amount],Admin[Type of Cost],$A$182,Admin[Position Title/Description],Table6[[#This Row],[Administrative Costs]])</f>
        <v>0</v>
      </c>
    </row>
    <row r="191" spans="1:3" s="56" customFormat="1" ht="13.5" x14ac:dyDescent="0.35">
      <c r="A191" s="155" t="e">
        <f>#REF!</f>
        <v>#REF!</v>
      </c>
      <c r="B191" s="58" t="e">
        <f>'Budget Mod'!F184</f>
        <v>#REF!</v>
      </c>
      <c r="C191" s="59">
        <f>SUMIFS(Admin[Amount],Admin[Type of Cost],$A$182,Admin[Position Title/Description],Table6[[#This Row],[Administrative Costs]])</f>
        <v>0</v>
      </c>
    </row>
    <row r="192" spans="1:3" s="56" customFormat="1" ht="13.5" x14ac:dyDescent="0.35">
      <c r="A192" s="155" t="e">
        <f>#REF!</f>
        <v>#REF!</v>
      </c>
      <c r="B192" s="58" t="e">
        <f>'Budget Mod'!F185</f>
        <v>#REF!</v>
      </c>
      <c r="C192" s="59">
        <f>SUMIFS(Admin[Amount],Admin[Type of Cost],$A$182,Admin[Position Title/Description],Table6[[#This Row],[Administrative Costs]])</f>
        <v>0</v>
      </c>
    </row>
    <row r="193" spans="1:3" s="56" customFormat="1" ht="13.5" x14ac:dyDescent="0.35">
      <c r="A193" s="155" t="e">
        <f>#REF!</f>
        <v>#REF!</v>
      </c>
      <c r="B193" s="58" t="e">
        <f>'Budget Mod'!F186</f>
        <v>#REF!</v>
      </c>
      <c r="C193" s="59">
        <f>SUMIFS(Admin[Amount],Admin[Type of Cost],$A$182,Admin[Position Title/Description],Table6[[#This Row],[Administrative Costs]])</f>
        <v>0</v>
      </c>
    </row>
    <row r="194" spans="1:3" s="56" customFormat="1" ht="13.5" x14ac:dyDescent="0.35">
      <c r="A194" s="155" t="e">
        <f>#REF!</f>
        <v>#REF!</v>
      </c>
      <c r="B194" s="58" t="e">
        <f>'Budget Mod'!F187</f>
        <v>#REF!</v>
      </c>
      <c r="C194" s="59">
        <f>SUMIFS(Admin[Amount],Admin[Type of Cost],$A$182,Admin[Position Title/Description],Table6[[#This Row],[Administrative Costs]])</f>
        <v>0</v>
      </c>
    </row>
    <row r="195" spans="1:3" s="56" customFormat="1" ht="13.5" x14ac:dyDescent="0.35">
      <c r="A195" s="155" t="e">
        <f>#REF!</f>
        <v>#REF!</v>
      </c>
      <c r="B195" s="58" t="e">
        <f>'Budget Mod'!F188</f>
        <v>#REF!</v>
      </c>
      <c r="C195" s="59">
        <f>SUMIFS(Admin[Amount],Admin[Type of Cost],$A$182,Admin[Position Title/Description],Table6[[#This Row],[Administrative Costs]])</f>
        <v>0</v>
      </c>
    </row>
    <row r="196" spans="1:3" s="56" customFormat="1" ht="13.5" x14ac:dyDescent="0.35">
      <c r="A196" s="155" t="e">
        <f>#REF!</f>
        <v>#REF!</v>
      </c>
      <c r="B196" s="58" t="e">
        <f>'Budget Mod'!F189</f>
        <v>#REF!</v>
      </c>
      <c r="C196" s="59">
        <f>SUMIFS(Admin[Amount],Admin[Type of Cost],$A$182,Admin[Position Title/Description],Table6[[#This Row],[Administrative Costs]])</f>
        <v>0</v>
      </c>
    </row>
    <row r="197" spans="1:3" s="56" customFormat="1" ht="13.5" x14ac:dyDescent="0.35">
      <c r="A197" s="155" t="e">
        <f>#REF!</f>
        <v>#REF!</v>
      </c>
      <c r="B197" s="58" t="e">
        <f>'Budget Mod'!F190</f>
        <v>#REF!</v>
      </c>
      <c r="C197" s="59">
        <f>SUMIFS(Admin[Amount],Admin[Type of Cost],$A$182,Admin[Position Title/Description],Table6[[#This Row],[Administrative Costs]])</f>
        <v>0</v>
      </c>
    </row>
    <row r="198" spans="1:3" s="56" customFormat="1" ht="13.5" x14ac:dyDescent="0.35">
      <c r="A198" s="152" t="str">
        <f>Summary!B29</f>
        <v>De Minimis or Other Percentage</v>
      </c>
      <c r="B198" s="156" t="e">
        <f>SUM(B199:B203)</f>
        <v>#REF!</v>
      </c>
      <c r="C198" s="156">
        <f>SUM(C199:C203)</f>
        <v>0</v>
      </c>
    </row>
    <row r="199" spans="1:3" s="56" customFormat="1" ht="13.5" x14ac:dyDescent="0.35">
      <c r="A199" s="155" t="str">
        <f>A170</f>
        <v>Social Security/Medicare</v>
      </c>
      <c r="B199" s="61" t="e">
        <f>'Budget Mod'!F192</f>
        <v>#REF!</v>
      </c>
      <c r="C199" s="59">
        <f>SUMIFS(Admin[Amount],Admin[Type of Cost],$A$198,Admin[Position Title/Description],Table6[[#This Row],[Administrative Costs]])</f>
        <v>0</v>
      </c>
    </row>
    <row r="200" spans="1:3" s="56" customFormat="1" ht="13.5" x14ac:dyDescent="0.35">
      <c r="A200" s="155" t="str">
        <f>A171</f>
        <v>Workers' Comp.</v>
      </c>
      <c r="B200" s="61" t="e">
        <f>'Budget Mod'!F193</f>
        <v>#REF!</v>
      </c>
      <c r="C200" s="59">
        <f>SUMIFS(Admin[Amount],Admin[Type of Cost],$A$198,Admin[Position Title/Description],Table6[[#This Row],[Administrative Costs]])</f>
        <v>0</v>
      </c>
    </row>
    <row r="201" spans="1:3" s="56" customFormat="1" ht="13.5" x14ac:dyDescent="0.35">
      <c r="A201" s="155" t="str">
        <f>A172</f>
        <v>Unemployment Ins.</v>
      </c>
      <c r="B201" s="61" t="e">
        <f>'Budget Mod'!F194</f>
        <v>#REF!</v>
      </c>
      <c r="C201" s="59">
        <f>SUMIFS(Admin[Amount],Admin[Type of Cost],$A$198,Admin[Position Title/Description],Table6[[#This Row],[Administrative Costs]])</f>
        <v>0</v>
      </c>
    </row>
    <row r="202" spans="1:3" s="56" customFormat="1" ht="13.5" x14ac:dyDescent="0.35">
      <c r="A202" s="155" t="str">
        <f>A173</f>
        <v>Retirement Exp.</v>
      </c>
      <c r="B202" s="61" t="e">
        <f>'Budget Mod'!F195</f>
        <v>#REF!</v>
      </c>
      <c r="C202" s="59">
        <f>SUMIFS(Admin[Amount],Admin[Type of Cost],$A$198,Admin[Position Title/Description],Table6[[#This Row],[Administrative Costs]])</f>
        <v>0</v>
      </c>
    </row>
    <row r="203" spans="1:3" s="56" customFormat="1" ht="13.5" x14ac:dyDescent="0.35">
      <c r="A203" s="155" t="str">
        <f>A174</f>
        <v>Insurance</v>
      </c>
      <c r="B203" s="61" t="e">
        <f>'Budget Mod'!F196</f>
        <v>#REF!</v>
      </c>
      <c r="C203" s="59">
        <f>SUMIFS(Admin[Amount],Admin[Type of Cost],$A$198,Admin[Position Title/Description],Table6[[#This Row],[Administrative Costs]])</f>
        <v>0</v>
      </c>
    </row>
    <row r="204" spans="1:3" s="56" customFormat="1" ht="13.5" x14ac:dyDescent="0.35">
      <c r="A204" s="57" t="e">
        <f>Summary!#REF!</f>
        <v>#REF!</v>
      </c>
      <c r="B204" s="61" t="e">
        <f>'Budget Mod'!F197</f>
        <v>#REF!</v>
      </c>
      <c r="C204" s="59">
        <f>SUMIF(Admin[Type of Cost], Table6[[#This Row],[Administrative Costs]],Admin[Amount])</f>
        <v>0</v>
      </c>
    </row>
    <row r="205" spans="1:3" s="56" customFormat="1" ht="13.5" x14ac:dyDescent="0.35">
      <c r="A205" s="57" t="e">
        <f>Summary!#REF!</f>
        <v>#REF!</v>
      </c>
      <c r="B205" s="61" t="e">
        <f>'Budget Mod'!F198</f>
        <v>#REF!</v>
      </c>
      <c r="C205" s="59">
        <f>SUMIF(Admin[Type of Cost], Table6[[#This Row],[Administrative Costs]],Admin[Amount])</f>
        <v>0</v>
      </c>
    </row>
    <row r="206" spans="1:3" s="56" customFormat="1" ht="13.5" x14ac:dyDescent="0.35">
      <c r="A206" s="57" t="e">
        <f>Summary!#REF!</f>
        <v>#REF!</v>
      </c>
      <c r="B206" s="61" t="e">
        <f>'Budget Mod'!F199</f>
        <v>#REF!</v>
      </c>
      <c r="C206" s="59">
        <f>SUMIF(Admin[Type of Cost], Table6[[#This Row],[Administrative Costs]],Admin[Amount])</f>
        <v>0</v>
      </c>
    </row>
    <row r="207" spans="1:3" s="56" customFormat="1" ht="13.5" x14ac:dyDescent="0.35">
      <c r="A207" s="57" t="e">
        <f>Summary!#REF!</f>
        <v>#REF!</v>
      </c>
      <c r="B207" s="61" t="e">
        <f>'Budget Mod'!F200</f>
        <v>#REF!</v>
      </c>
      <c r="C207" s="59">
        <f>SUMIF(Admin[Type of Cost], Table6[[#This Row],[Administrative Costs]],Admin[Amount])</f>
        <v>0</v>
      </c>
    </row>
    <row r="208" spans="1:3" s="56" customFormat="1" ht="15" customHeight="1" x14ac:dyDescent="0.35">
      <c r="A208" s="57" t="e">
        <f>Summary!#REF!</f>
        <v>#REF!</v>
      </c>
      <c r="B208" s="61" t="e">
        <f>'Budget Mod'!F201</f>
        <v>#REF!</v>
      </c>
      <c r="C208" s="59">
        <f>SUMIF(Admin[Type of Cost], Table6[[#This Row],[Administrative Costs]],Admin[Amount])</f>
        <v>0</v>
      </c>
    </row>
    <row r="209" spans="1:3" s="56" customFormat="1" ht="15" customHeight="1" x14ac:dyDescent="0.35">
      <c r="A209" s="57" t="e">
        <f>Summary!#REF!</f>
        <v>#REF!</v>
      </c>
      <c r="B209" s="61" t="e">
        <f>'Budget Mod'!F202</f>
        <v>#REF!</v>
      </c>
      <c r="C209" s="59">
        <f>SUMIF(Admin[Type of Cost], Table6[[#This Row],[Administrative Costs]],Admin[Amount])</f>
        <v>0</v>
      </c>
    </row>
    <row r="210" spans="1:3" s="56" customFormat="1" ht="13.5" x14ac:dyDescent="0.35">
      <c r="A210" s="57" t="e">
        <f>Summary!#REF!</f>
        <v>#REF!</v>
      </c>
      <c r="B210" s="61" t="e">
        <f>'Budget Mod'!F203</f>
        <v>#REF!</v>
      </c>
      <c r="C210" s="59">
        <f>SUMIF(Admin[Type of Cost], Table6[[#This Row],[Administrative Costs]],Admin[Amount])</f>
        <v>0</v>
      </c>
    </row>
    <row r="211" spans="1:3" s="56" customFormat="1" ht="13.5" x14ac:dyDescent="0.35">
      <c r="A211" s="63" t="s">
        <v>84</v>
      </c>
      <c r="B211" s="61" t="e">
        <f>SUM(B182:B210)-B182-B198</f>
        <v>#REF!</v>
      </c>
      <c r="C211" s="61">
        <f>SUM(C182:C210)-C182-C198</f>
        <v>0</v>
      </c>
    </row>
    <row r="212" spans="1:3" s="56" customFormat="1" ht="13.5" x14ac:dyDescent="0.35"/>
    <row r="213" spans="1:3" s="56" customFormat="1" ht="13.5" x14ac:dyDescent="0.35"/>
    <row r="214" spans="1:3" s="56" customFormat="1" ht="13.5" x14ac:dyDescent="0.35"/>
    <row r="215" spans="1:3" s="56" customFormat="1" ht="13.5" x14ac:dyDescent="0.35"/>
    <row r="216" spans="1:3" s="56" customFormat="1" ht="13.5" x14ac:dyDescent="0.35"/>
    <row r="217" spans="1:3" s="56" customFormat="1" ht="13.5" x14ac:dyDescent="0.35"/>
    <row r="218" spans="1:3" s="56" customFormat="1" ht="13.5" x14ac:dyDescent="0.35"/>
    <row r="219" spans="1:3" s="56" customFormat="1" ht="13.5" x14ac:dyDescent="0.35"/>
    <row r="220" spans="1:3" s="56" customFormat="1" ht="13.5" x14ac:dyDescent="0.35"/>
    <row r="221" spans="1:3" s="56" customFormat="1" ht="13.5" x14ac:dyDescent="0.35"/>
    <row r="222" spans="1:3" s="56" customFormat="1" ht="13.5" x14ac:dyDescent="0.35"/>
    <row r="223" spans="1:3" s="56" customFormat="1" ht="13.5" x14ac:dyDescent="0.35"/>
    <row r="224" spans="1:3" s="56" customFormat="1" ht="13.5" x14ac:dyDescent="0.35"/>
    <row r="225" s="56" customFormat="1" ht="13.5" x14ac:dyDescent="0.35"/>
    <row r="226" s="56" customFormat="1" ht="13.5" x14ac:dyDescent="0.35"/>
    <row r="227" s="56" customFormat="1" ht="13.5" x14ac:dyDescent="0.35"/>
    <row r="228" s="56" customFormat="1" ht="13.5" x14ac:dyDescent="0.35"/>
    <row r="229" s="56" customFormat="1" ht="13.5" x14ac:dyDescent="0.35"/>
    <row r="230" s="56" customFormat="1" ht="13.5" x14ac:dyDescent="0.35"/>
    <row r="231" s="56" customFormat="1" ht="13.5" x14ac:dyDescent="0.35"/>
    <row r="232" s="56" customFormat="1" ht="13.5" x14ac:dyDescent="0.35"/>
    <row r="233" s="56" customFormat="1" ht="13.5" x14ac:dyDescent="0.35"/>
    <row r="234" s="56" customFormat="1" ht="13.5" x14ac:dyDescent="0.35"/>
    <row r="235" s="56" customFormat="1" ht="13.5" x14ac:dyDescent="0.35"/>
    <row r="236" s="56" customFormat="1" ht="13.5" x14ac:dyDescent="0.35"/>
    <row r="237" s="56" customFormat="1" ht="13.5" x14ac:dyDescent="0.35"/>
    <row r="238" s="56" customFormat="1" ht="13.5" x14ac:dyDescent="0.35"/>
    <row r="239" s="56" customFormat="1" ht="13.5" x14ac:dyDescent="0.35"/>
    <row r="240" s="56" customFormat="1" ht="13.5" x14ac:dyDescent="0.35"/>
    <row r="241" s="56" customFormat="1" ht="13.5" x14ac:dyDescent="0.35"/>
    <row r="242" s="56" customFormat="1" ht="13.5" x14ac:dyDescent="0.35"/>
    <row r="243" s="56" customFormat="1" ht="13.5" x14ac:dyDescent="0.35"/>
    <row r="244" s="56" customFormat="1" ht="13.5" x14ac:dyDescent="0.35"/>
    <row r="245" s="56" customFormat="1" ht="13.5" x14ac:dyDescent="0.35"/>
    <row r="246" s="56" customFormat="1" ht="13.5" x14ac:dyDescent="0.35"/>
    <row r="247" s="56" customFormat="1" ht="13.5" x14ac:dyDescent="0.35"/>
    <row r="248" s="56" customFormat="1" ht="13.5" x14ac:dyDescent="0.35"/>
    <row r="249" s="56" customFormat="1" ht="13.5" x14ac:dyDescent="0.35"/>
    <row r="250" s="56" customFormat="1" ht="13.5" x14ac:dyDescent="0.35"/>
    <row r="251" s="56" customFormat="1" ht="13.5" x14ac:dyDescent="0.35"/>
    <row r="252" s="56" customFormat="1" ht="13.5" x14ac:dyDescent="0.35"/>
    <row r="253" s="56" customFormat="1" ht="13.5" x14ac:dyDescent="0.35"/>
    <row r="254" s="56" customFormat="1" ht="13.5" x14ac:dyDescent="0.35"/>
    <row r="255" s="56" customFormat="1" ht="13.5" x14ac:dyDescent="0.35"/>
    <row r="256" s="56" customFormat="1" ht="13.5" x14ac:dyDescent="0.35"/>
    <row r="257" s="56" customFormat="1" ht="13.5" x14ac:dyDescent="0.35"/>
    <row r="258" s="56" customFormat="1" ht="13.5" x14ac:dyDescent="0.35"/>
    <row r="259" s="56" customFormat="1" ht="13.5" x14ac:dyDescent="0.35"/>
    <row r="260" s="56" customFormat="1" ht="13.5" x14ac:dyDescent="0.35"/>
    <row r="261" s="56" customFormat="1" ht="13.5" x14ac:dyDescent="0.35"/>
    <row r="262" s="56" customFormat="1" ht="13.5" x14ac:dyDescent="0.35"/>
    <row r="263" s="56" customFormat="1" ht="13.5" x14ac:dyDescent="0.35"/>
    <row r="264" s="56" customFormat="1" ht="13.5" x14ac:dyDescent="0.35"/>
    <row r="265" s="56" customFormat="1" ht="13.5" x14ac:dyDescent="0.35"/>
    <row r="266" s="56" customFormat="1" ht="13.5" x14ac:dyDescent="0.35"/>
    <row r="267" s="56" customFormat="1" ht="13.5" x14ac:dyDescent="0.35"/>
    <row r="268" s="56" customFormat="1" ht="13.5" x14ac:dyDescent="0.35"/>
    <row r="269" s="56" customFormat="1" ht="13.5" x14ac:dyDescent="0.35"/>
    <row r="270" s="56" customFormat="1" ht="13.5" x14ac:dyDescent="0.35"/>
    <row r="271" s="56" customFormat="1" ht="13.5" x14ac:dyDescent="0.35"/>
    <row r="272" s="56" customFormat="1" ht="13.5" x14ac:dyDescent="0.35"/>
    <row r="273" spans="1:3" s="56" customFormat="1" ht="13.5" x14ac:dyDescent="0.35"/>
    <row r="274" spans="1:3" s="56" customFormat="1" ht="13.5" x14ac:dyDescent="0.35"/>
    <row r="275" spans="1:3" s="56" customFormat="1" ht="13.5" x14ac:dyDescent="0.35"/>
    <row r="276" spans="1:3" s="56" customFormat="1" ht="13.5" x14ac:dyDescent="0.35"/>
    <row r="277" spans="1:3" s="56" customFormat="1" ht="13.5" x14ac:dyDescent="0.35"/>
    <row r="278" spans="1:3" ht="14.5" x14ac:dyDescent="0.35">
      <c r="A278" s="56"/>
      <c r="B278" s="56"/>
      <c r="C278" s="56"/>
    </row>
  </sheetData>
  <sheetProtection password="CC40" sheet="1" objects="1" scenarios="1"/>
  <conditionalFormatting sqref="C15">
    <cfRule type="iconSet" priority="2">
      <iconSet iconSet="3Arrows" reverse="1">
        <cfvo type="percent" val="0"/>
        <cfvo type="num" val="0.09"/>
        <cfvo type="num" val="0.1" gte="0"/>
      </iconSet>
    </cfRule>
  </conditionalFormatting>
  <conditionalFormatting sqref="C17">
    <cfRule type="iconSet" priority="1">
      <iconSet iconSet="3Arrows" reverse="1">
        <cfvo type="percent" val="0"/>
        <cfvo type="num" val="0.09"/>
        <cfvo type="num" val="0.1" gte="0"/>
      </iconSet>
    </cfRule>
  </conditionalFormatting>
  <pageMargins left="0.7" right="0.7" top="0.75" bottom="0.75" header="0.3" footer="0.3"/>
  <pageSetup scale="94" fitToHeight="0" orientation="portrait"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outlinePr summaryBelow="0"/>
    <pageSetUpPr fitToPage="1"/>
  </sheetPr>
  <dimension ref="A1:G272"/>
  <sheetViews>
    <sheetView showGridLines="0" workbookViewId="0">
      <selection activeCell="K21" sqref="K21"/>
    </sheetView>
  </sheetViews>
  <sheetFormatPr defaultColWidth="9" defaultRowHeight="14" x14ac:dyDescent="0.3"/>
  <cols>
    <col min="1" max="1" width="37.08203125" customWidth="1"/>
    <col min="2" max="2" width="16.83203125" customWidth="1"/>
    <col min="3" max="3" width="11.5" customWidth="1"/>
    <col min="4" max="4" width="10" customWidth="1"/>
    <col min="5" max="5" width="11.25" customWidth="1"/>
    <col min="6" max="6" width="17.75" customWidth="1"/>
  </cols>
  <sheetData>
    <row r="1" spans="1:6" ht="20.5" x14ac:dyDescent="0.45">
      <c r="A1" s="17">
        <f>'Invoice Summary'!A1</f>
        <v>0</v>
      </c>
      <c r="B1" s="5"/>
      <c r="D1" s="18" t="s">
        <v>291</v>
      </c>
    </row>
    <row r="2" spans="1:6" ht="16.5" customHeight="1" x14ac:dyDescent="0.45">
      <c r="A2" s="166">
        <f>'Cover Sheet'!B6</f>
        <v>0</v>
      </c>
      <c r="B2" s="5"/>
      <c r="C2" s="18"/>
      <c r="D2" s="5"/>
    </row>
    <row r="3" spans="1:6" ht="14.5" x14ac:dyDescent="0.35">
      <c r="A3" s="19" t="str">
        <f>'Invoice Summary'!D5</f>
        <v>Date Submitted</v>
      </c>
      <c r="B3" s="165"/>
      <c r="C3" s="50"/>
    </row>
    <row r="4" spans="1:6" ht="14.5" x14ac:dyDescent="0.35">
      <c r="A4" s="19" t="str">
        <f>'Invoice Summary'!D7</f>
        <v>Program Type/Definition</v>
      </c>
      <c r="B4" s="49">
        <f>'Invoice Summary'!E7</f>
        <v>0</v>
      </c>
      <c r="C4" s="22"/>
    </row>
    <row r="5" spans="1:6" ht="14.5" x14ac:dyDescent="0.35">
      <c r="A5" s="19" t="str">
        <f>'Invoice Summary'!D8</f>
        <v>Subaward Number</v>
      </c>
      <c r="B5" s="49">
        <f>'Invoice Summary'!E8</f>
        <v>0</v>
      </c>
      <c r="C5" s="22"/>
    </row>
    <row r="6" spans="1:6" ht="14.5" x14ac:dyDescent="0.35">
      <c r="A6" s="19" t="str">
        <f>'Invoice Summary'!D9</f>
        <v>Subaward Period</v>
      </c>
      <c r="B6" s="22">
        <f>'Invoice Summary'!E9</f>
        <v>45931</v>
      </c>
      <c r="C6" s="22">
        <f>'Invoice Summary'!F9</f>
        <v>46295</v>
      </c>
    </row>
    <row r="7" spans="1:6" ht="14.5" x14ac:dyDescent="0.35">
      <c r="A7" s="19" t="s">
        <v>286</v>
      </c>
      <c r="B7" s="51" t="e">
        <f>SUM(B19,B171,B204)</f>
        <v>#REF!</v>
      </c>
      <c r="C7" s="51"/>
    </row>
    <row r="8" spans="1:6" ht="14.5" x14ac:dyDescent="0.35">
      <c r="A8" s="19" t="s">
        <v>292</v>
      </c>
      <c r="B8" s="51" t="e">
        <f>SUM(F19,F171,F204)</f>
        <v>#REF!</v>
      </c>
      <c r="C8" s="49"/>
    </row>
    <row r="9" spans="1:6" ht="14.5" x14ac:dyDescent="0.35">
      <c r="A9" s="19"/>
      <c r="B9" s="51"/>
      <c r="C9" s="49"/>
    </row>
    <row r="10" spans="1:6" ht="14.5" x14ac:dyDescent="0.35">
      <c r="A10" s="23" t="s">
        <v>293</v>
      </c>
      <c r="B10" s="51"/>
      <c r="C10" s="49"/>
    </row>
    <row r="11" spans="1:6" s="56" customFormat="1" ht="28.5" customHeight="1" x14ac:dyDescent="0.35">
      <c r="A11" s="159" t="s">
        <v>46</v>
      </c>
      <c r="B11" s="159" t="s">
        <v>286</v>
      </c>
      <c r="C11" s="315" t="s">
        <v>283</v>
      </c>
      <c r="D11" s="316" t="s">
        <v>284</v>
      </c>
      <c r="E11" s="314" t="s">
        <v>285</v>
      </c>
      <c r="F11" s="159" t="s">
        <v>294</v>
      </c>
    </row>
    <row r="12" spans="1:6" s="56" customFormat="1" ht="13.5" x14ac:dyDescent="0.35">
      <c r="A12" s="57" t="str">
        <f>'Exp. Summary'!A20</f>
        <v>Direct Contracted Service Costs</v>
      </c>
      <c r="B12" s="149">
        <f>Summary!E6</f>
        <v>0</v>
      </c>
      <c r="C12" s="161"/>
      <c r="D12" s="161"/>
      <c r="E12" s="317"/>
      <c r="F12" s="59">
        <f>SUM(Table42936[[#This Row],[Original Budget Amount]:[Mod 3 Amount]])</f>
        <v>0</v>
      </c>
    </row>
    <row r="13" spans="1:6" s="56" customFormat="1" ht="13.5" x14ac:dyDescent="0.35">
      <c r="A13" s="57" t="str">
        <f>'Exp. Summary'!A21</f>
        <v>Direct Travel and Training Costs</v>
      </c>
      <c r="B13" s="149">
        <f>Summary!E7</f>
        <v>0</v>
      </c>
      <c r="C13" s="161"/>
      <c r="D13" s="161"/>
      <c r="E13" s="317"/>
      <c r="F13" s="59">
        <f>SUM(Table42936[[#This Row],[Original Budget Amount]:[Mod 3 Amount]])</f>
        <v>0</v>
      </c>
    </row>
    <row r="14" spans="1:6" s="56" customFormat="1" ht="13.5" x14ac:dyDescent="0.35">
      <c r="A14" s="57" t="str">
        <f>'Exp. Summary'!A22</f>
        <v>Direct Consumable Supplies and Related Costs</v>
      </c>
      <c r="B14" s="149">
        <f>Summary!E8</f>
        <v>0</v>
      </c>
      <c r="C14" s="161"/>
      <c r="D14" s="161"/>
      <c r="E14" s="317"/>
      <c r="F14" s="59">
        <f>SUM(Table42936[[#This Row],[Original Budget Amount]:[Mod 3 Amount]])</f>
        <v>0</v>
      </c>
    </row>
    <row r="15" spans="1:6" s="56" customFormat="1" ht="13.5" x14ac:dyDescent="0.35">
      <c r="A15" s="57" t="str">
        <f>'Exp. Summary'!A23</f>
        <v>Incentives Paid to Participants</v>
      </c>
      <c r="B15" s="149">
        <f>Summary!E9</f>
        <v>0</v>
      </c>
      <c r="C15" s="161"/>
      <c r="D15" s="161"/>
      <c r="E15" s="317"/>
      <c r="F15" s="59">
        <f>SUM(Table42936[[#This Row],[Original Budget Amount]:[Mod 3 Amount]])</f>
        <v>0</v>
      </c>
    </row>
    <row r="16" spans="1:6" s="56" customFormat="1" ht="13.5" x14ac:dyDescent="0.35">
      <c r="A16" s="57" t="str">
        <f>'Exp. Summary'!A24</f>
        <v>Stipends Paid to Participants</v>
      </c>
      <c r="B16" s="149">
        <f>Summary!E10</f>
        <v>0</v>
      </c>
      <c r="C16" s="161"/>
      <c r="D16" s="161"/>
      <c r="E16" s="317"/>
      <c r="F16" s="59">
        <f>SUM(Table42936[[#This Row],[Original Budget Amount]:[Mod 3 Amount]])</f>
        <v>0</v>
      </c>
    </row>
    <row r="17" spans="1:6" s="56" customFormat="1" ht="13.5" x14ac:dyDescent="0.35">
      <c r="A17" s="57" t="str">
        <f>'Exp. Summary'!A25</f>
        <v>Direct Equipment Purchase Costs</v>
      </c>
      <c r="B17" s="149">
        <f>Summary!E12</f>
        <v>0</v>
      </c>
      <c r="C17" s="161"/>
      <c r="D17" s="161"/>
      <c r="E17" s="317"/>
      <c r="F17" s="59">
        <f>SUM(Table42936[[#This Row],[Original Budget Amount]:[Mod 3 Amount]])</f>
        <v>0</v>
      </c>
    </row>
    <row r="18" spans="1:6" s="56" customFormat="1" ht="13.5" x14ac:dyDescent="0.35">
      <c r="A18" s="57" t="str">
        <f>'Exp. Summary'!A26</f>
        <v>Direct Leased and Rented Equipment Costs</v>
      </c>
      <c r="B18" s="149">
        <f>Summary!E13</f>
        <v>0</v>
      </c>
      <c r="C18" s="161"/>
      <c r="D18" s="161"/>
      <c r="E18" s="317"/>
      <c r="F18" s="59">
        <f>SUM(Table42936[[#This Row],[Original Budget Amount]:[Mod 3 Amount]])</f>
        <v>0</v>
      </c>
    </row>
    <row r="19" spans="1:6" s="56" customFormat="1" ht="20.149999999999999" customHeight="1" x14ac:dyDescent="0.35">
      <c r="A19" s="60" t="s">
        <v>82</v>
      </c>
      <c r="B19" s="61">
        <f>SUM(Table42936[Original Budget Amount])</f>
        <v>0</v>
      </c>
      <c r="C19" s="61">
        <f>SUM(C12:C18)</f>
        <v>0</v>
      </c>
      <c r="D19" s="61">
        <f>SUM(D12:D18)</f>
        <v>0</v>
      </c>
      <c r="E19" s="61">
        <f>SUM(E12:E18)</f>
        <v>0</v>
      </c>
      <c r="F19" s="61">
        <f>SUM(F12:F18)</f>
        <v>0</v>
      </c>
    </row>
    <row r="20" spans="1:6" s="56" customFormat="1" ht="13.5" x14ac:dyDescent="0.35"/>
    <row r="21" spans="1:6" s="56" customFormat="1" ht="32.25" customHeight="1" x14ac:dyDescent="0.35">
      <c r="A21" s="160" t="s">
        <v>67</v>
      </c>
      <c r="B21" s="159" t="s">
        <v>286</v>
      </c>
      <c r="C21" s="315" t="s">
        <v>283</v>
      </c>
      <c r="D21" s="316" t="s">
        <v>284</v>
      </c>
      <c r="E21" s="314" t="s">
        <v>285</v>
      </c>
      <c r="F21" s="159" t="s">
        <v>294</v>
      </c>
    </row>
    <row r="22" spans="1:6" s="56" customFormat="1" ht="15" customHeight="1" x14ac:dyDescent="0.35">
      <c r="A22" s="152" t="str">
        <f>'Exp. Summary'!A30</f>
        <v>Salaries for Direct Program Staff</v>
      </c>
      <c r="B22" s="153">
        <f>SUM(B23:B160)</f>
        <v>0</v>
      </c>
      <c r="C22" s="153">
        <f>SUM(C23:C160)</f>
        <v>0</v>
      </c>
      <c r="D22" s="153">
        <f>SUM(D23:D160)</f>
        <v>0</v>
      </c>
      <c r="E22" s="153">
        <f>SUM(E23:E160)</f>
        <v>0</v>
      </c>
      <c r="F22" s="153">
        <f>SUM(F23:F160)</f>
        <v>0</v>
      </c>
    </row>
    <row r="23" spans="1:6" s="56" customFormat="1" ht="13.5" x14ac:dyDescent="0.35">
      <c r="A23" s="152" t="str">
        <f>'Exp. Summary'!A31</f>
        <v>SL - Coordinator 1</v>
      </c>
      <c r="B23" s="150">
        <f>'Dir Salaries &amp; PR Costs'!G12</f>
        <v>0</v>
      </c>
      <c r="C23" s="161"/>
      <c r="D23" s="161"/>
      <c r="E23" s="317"/>
      <c r="F23" s="59">
        <f>SUM(Table53038[[#This Row],[Original Budget Amount]:[Mod 3 Amount]])</f>
        <v>0</v>
      </c>
    </row>
    <row r="24" spans="1:6" s="56" customFormat="1" ht="13.5" x14ac:dyDescent="0.35">
      <c r="A24" s="152" t="str">
        <f>'Exp. Summary'!A32</f>
        <v>SL - Coordinator 2</v>
      </c>
      <c r="B24" s="150">
        <f>'Dir Salaries &amp; PR Costs'!G13</f>
        <v>0</v>
      </c>
      <c r="C24" s="161"/>
      <c r="D24" s="161"/>
      <c r="E24" s="317"/>
      <c r="F24" s="59">
        <f>SUM(Table53038[[#This Row],[Original Budget Amount]:[Mod 3 Amount]])</f>
        <v>0</v>
      </c>
    </row>
    <row r="25" spans="1:6" s="56" customFormat="1" ht="13.5" x14ac:dyDescent="0.35">
      <c r="A25" s="152" t="str">
        <f>'Exp. Summary'!A33</f>
        <v>SL - Coordinator 3</v>
      </c>
      <c r="B25" s="150">
        <f>'Dir Salaries &amp; PR Costs'!G14</f>
        <v>0</v>
      </c>
      <c r="C25" s="161"/>
      <c r="D25" s="161"/>
      <c r="E25" s="317"/>
      <c r="F25" s="59">
        <f>SUM(Table53038[[#This Row],[Original Budget Amount]:[Mod 3 Amount]])</f>
        <v>0</v>
      </c>
    </row>
    <row r="26" spans="1:6" s="56" customFormat="1" ht="13.5" x14ac:dyDescent="0.35">
      <c r="A26" s="152" t="str">
        <f>'Exp. Summary'!A34</f>
        <v>SL - Coordinator 4</v>
      </c>
      <c r="B26" s="150">
        <f>'Dir Salaries &amp; PR Costs'!G15</f>
        <v>0</v>
      </c>
      <c r="C26" s="161"/>
      <c r="D26" s="161"/>
      <c r="E26" s="317"/>
      <c r="F26" s="59">
        <f>SUM(Table53038[[#This Row],[Original Budget Amount]:[Mod 3 Amount]])</f>
        <v>0</v>
      </c>
    </row>
    <row r="27" spans="1:6" s="56" customFormat="1" ht="13.5" x14ac:dyDescent="0.35">
      <c r="A27" s="152" t="str">
        <f>'Exp. Summary'!A35</f>
        <v>AS - Coordinator 1</v>
      </c>
      <c r="B27" s="150">
        <f>'Dir Salaries &amp; PR Costs'!G16</f>
        <v>0</v>
      </c>
      <c r="C27" s="161"/>
      <c r="D27" s="161"/>
      <c r="E27" s="317"/>
      <c r="F27" s="59">
        <f>SUM(Table53038[[#This Row],[Original Budget Amount]:[Mod 3 Amount]])</f>
        <v>0</v>
      </c>
    </row>
    <row r="28" spans="1:6" s="56" customFormat="1" ht="13.5" x14ac:dyDescent="0.35">
      <c r="A28" s="152" t="str">
        <f>'Exp. Summary'!A36</f>
        <v>AS - Coordinator 2</v>
      </c>
      <c r="B28" s="150">
        <f>'Dir Salaries &amp; PR Costs'!G17</f>
        <v>0</v>
      </c>
      <c r="C28" s="161"/>
      <c r="D28" s="161"/>
      <c r="E28" s="317"/>
      <c r="F28" s="59">
        <f>SUM(Table53038[[#This Row],[Original Budget Amount]:[Mod 3 Amount]])</f>
        <v>0</v>
      </c>
    </row>
    <row r="29" spans="1:6" s="56" customFormat="1" ht="13.5" x14ac:dyDescent="0.35">
      <c r="A29" s="152" t="str">
        <f>'Exp. Summary'!A37</f>
        <v>AS - Coordinator 3</v>
      </c>
      <c r="B29" s="150">
        <f>'Dir Salaries &amp; PR Costs'!G18</f>
        <v>0</v>
      </c>
      <c r="C29" s="161"/>
      <c r="D29" s="161"/>
      <c r="E29" s="317"/>
      <c r="F29" s="59">
        <f>SUM(Table53038[[#This Row],[Original Budget Amount]:[Mod 3 Amount]])</f>
        <v>0</v>
      </c>
    </row>
    <row r="30" spans="1:6" s="56" customFormat="1" ht="13.5" x14ac:dyDescent="0.35">
      <c r="A30" s="152" t="str">
        <f>'Exp. Summary'!A38</f>
        <v>AS - Coordinator 4</v>
      </c>
      <c r="B30" s="150">
        <f>'Dir Salaries &amp; PR Costs'!G19</f>
        <v>0</v>
      </c>
      <c r="C30" s="161"/>
      <c r="D30" s="161"/>
      <c r="E30" s="317"/>
      <c r="F30" s="59">
        <f>SUM(Table53038[[#This Row],[Original Budget Amount]:[Mod 3 Amount]])</f>
        <v>0</v>
      </c>
    </row>
    <row r="31" spans="1:6" s="56" customFormat="1" ht="13.5" x14ac:dyDescent="0.35">
      <c r="A31" s="152">
        <f>'Exp. Summary'!A39</f>
        <v>0</v>
      </c>
      <c r="B31" s="153">
        <f>'Dir Salaries &amp; PR Costs'!G20</f>
        <v>0</v>
      </c>
      <c r="C31" s="161"/>
      <c r="D31" s="161"/>
      <c r="E31" s="317"/>
      <c r="F31" s="59">
        <f>SUM(Table53038[[#This Row],[Original Budget Amount]:[Mod 3 Amount]])</f>
        <v>0</v>
      </c>
    </row>
    <row r="32" spans="1:6" s="56" customFormat="1" ht="13.5" x14ac:dyDescent="0.35">
      <c r="A32" s="152">
        <f>'Exp. Summary'!A40</f>
        <v>0</v>
      </c>
      <c r="B32" s="153">
        <f>'Dir Salaries &amp; PR Costs'!G21</f>
        <v>0</v>
      </c>
      <c r="C32" s="161"/>
      <c r="D32" s="161"/>
      <c r="E32" s="317"/>
      <c r="F32" s="59">
        <f>SUM(Table53038[[#This Row],[Original Budget Amount]:[Mod 3 Amount]])</f>
        <v>0</v>
      </c>
    </row>
    <row r="33" spans="1:6" s="56" customFormat="1" ht="13.5" x14ac:dyDescent="0.35">
      <c r="A33" s="152">
        <f>'Exp. Summary'!A41</f>
        <v>0</v>
      </c>
      <c r="B33" s="153">
        <f>'Dir Salaries &amp; PR Costs'!G22</f>
        <v>0</v>
      </c>
      <c r="C33" s="161"/>
      <c r="D33" s="161"/>
      <c r="E33" s="317"/>
      <c r="F33" s="59">
        <f>SUM(Table53038[[#This Row],[Original Budget Amount]:[Mod 3 Amount]])</f>
        <v>0</v>
      </c>
    </row>
    <row r="34" spans="1:6" s="56" customFormat="1" ht="13.5" x14ac:dyDescent="0.35">
      <c r="A34" s="152">
        <f>'Exp. Summary'!A42</f>
        <v>0</v>
      </c>
      <c r="B34" s="153">
        <f>'Dir Salaries &amp; PR Costs'!G23</f>
        <v>0</v>
      </c>
      <c r="C34" s="161"/>
      <c r="D34" s="161"/>
      <c r="E34" s="317"/>
      <c r="F34" s="59">
        <f>SUM(Table53038[[#This Row],[Original Budget Amount]:[Mod 3 Amount]])</f>
        <v>0</v>
      </c>
    </row>
    <row r="35" spans="1:6" s="56" customFormat="1" ht="13.5" x14ac:dyDescent="0.35">
      <c r="A35" s="152">
        <f>'Exp. Summary'!A43</f>
        <v>0</v>
      </c>
      <c r="B35" s="153">
        <f>'Dir Salaries &amp; PR Costs'!G24</f>
        <v>0</v>
      </c>
      <c r="C35" s="161"/>
      <c r="D35" s="161"/>
      <c r="E35" s="317"/>
      <c r="F35" s="59">
        <f>SUM(Table53038[[#This Row],[Original Budget Amount]:[Mod 3 Amount]])</f>
        <v>0</v>
      </c>
    </row>
    <row r="36" spans="1:6" s="56" customFormat="1" ht="13.5" x14ac:dyDescent="0.35">
      <c r="A36" s="152">
        <f>'Exp. Summary'!A44</f>
        <v>0</v>
      </c>
      <c r="B36" s="153">
        <f>'Dir Salaries &amp; PR Costs'!G25</f>
        <v>0</v>
      </c>
      <c r="C36" s="161"/>
      <c r="D36" s="161"/>
      <c r="E36" s="317"/>
      <c r="F36" s="59">
        <f>SUM(Table53038[[#This Row],[Original Budget Amount]:[Mod 3 Amount]])</f>
        <v>0</v>
      </c>
    </row>
    <row r="37" spans="1:6" s="56" customFormat="1" ht="13.5" x14ac:dyDescent="0.35">
      <c r="A37" s="152">
        <f>'Exp. Summary'!A45</f>
        <v>0</v>
      </c>
      <c r="B37" s="153">
        <f>'Dir Salaries &amp; PR Costs'!G26</f>
        <v>0</v>
      </c>
      <c r="C37" s="161"/>
      <c r="D37" s="161"/>
      <c r="E37" s="317"/>
      <c r="F37" s="59">
        <f>SUM(Table53038[[#This Row],[Original Budget Amount]:[Mod 3 Amount]])</f>
        <v>0</v>
      </c>
    </row>
    <row r="38" spans="1:6" s="56" customFormat="1" ht="13.5" x14ac:dyDescent="0.35">
      <c r="A38" s="152">
        <f>'Exp. Summary'!A46</f>
        <v>0</v>
      </c>
      <c r="B38" s="153">
        <f>'Dir Salaries &amp; PR Costs'!G27</f>
        <v>0</v>
      </c>
      <c r="C38" s="161"/>
      <c r="D38" s="161"/>
      <c r="E38" s="317"/>
      <c r="F38" s="59">
        <f>SUM(Table53038[[#This Row],[Original Budget Amount]:[Mod 3 Amount]])</f>
        <v>0</v>
      </c>
    </row>
    <row r="39" spans="1:6" s="56" customFormat="1" ht="13.5" x14ac:dyDescent="0.35">
      <c r="A39" s="152">
        <f>'Exp. Summary'!A47</f>
        <v>0</v>
      </c>
      <c r="B39" s="153">
        <f>'Dir Salaries &amp; PR Costs'!G28</f>
        <v>0</v>
      </c>
      <c r="C39" s="161"/>
      <c r="D39" s="161"/>
      <c r="E39" s="317"/>
      <c r="F39" s="59">
        <f>SUM(Table53038[[#This Row],[Original Budget Amount]:[Mod 3 Amount]])</f>
        <v>0</v>
      </c>
    </row>
    <row r="40" spans="1:6" s="56" customFormat="1" ht="13.5" x14ac:dyDescent="0.35">
      <c r="A40" s="152">
        <f>'Exp. Summary'!A48</f>
        <v>0</v>
      </c>
      <c r="B40" s="153">
        <f>'Dir Salaries &amp; PR Costs'!G29</f>
        <v>0</v>
      </c>
      <c r="C40" s="161"/>
      <c r="D40" s="161"/>
      <c r="E40" s="317"/>
      <c r="F40" s="59">
        <f>SUM(Table53038[[#This Row],[Original Budget Amount]:[Mod 3 Amount]])</f>
        <v>0</v>
      </c>
    </row>
    <row r="41" spans="1:6" s="56" customFormat="1" ht="13.5" x14ac:dyDescent="0.35">
      <c r="A41" s="152">
        <f>'Exp. Summary'!A49</f>
        <v>0</v>
      </c>
      <c r="B41" s="153">
        <f>'Dir Salaries &amp; PR Costs'!G30</f>
        <v>0</v>
      </c>
      <c r="C41" s="337"/>
      <c r="D41" s="337"/>
      <c r="E41" s="338"/>
      <c r="F41" s="59">
        <f>SUM(Table53038[[#This Row],[Original Budget Amount]:[Mod 3 Amount]])</f>
        <v>0</v>
      </c>
    </row>
    <row r="42" spans="1:6" s="56" customFormat="1" ht="13.5" x14ac:dyDescent="0.35">
      <c r="A42" s="152">
        <f>'Exp. Summary'!A50</f>
        <v>0</v>
      </c>
      <c r="B42" s="153">
        <f>'Dir Salaries &amp; PR Costs'!G31</f>
        <v>0</v>
      </c>
      <c r="C42" s="337"/>
      <c r="D42" s="337"/>
      <c r="E42" s="338"/>
      <c r="F42" s="59">
        <f>SUM(Table53038[[#This Row],[Original Budget Amount]:[Mod 3 Amount]])</f>
        <v>0</v>
      </c>
    </row>
    <row r="43" spans="1:6" s="56" customFormat="1" ht="13.5" x14ac:dyDescent="0.35">
      <c r="A43" s="152">
        <f>'Exp. Summary'!A51</f>
        <v>0</v>
      </c>
      <c r="B43" s="153">
        <f>'Dir Salaries &amp; PR Costs'!G32</f>
        <v>0</v>
      </c>
      <c r="C43" s="337"/>
      <c r="D43" s="337"/>
      <c r="E43" s="338"/>
      <c r="F43" s="59">
        <f>SUM(Table53038[[#This Row],[Original Budget Amount]:[Mod 3 Amount]])</f>
        <v>0</v>
      </c>
    </row>
    <row r="44" spans="1:6" s="56" customFormat="1" ht="13.5" x14ac:dyDescent="0.35">
      <c r="A44" s="152">
        <f>'Exp. Summary'!A52</f>
        <v>0</v>
      </c>
      <c r="B44" s="153">
        <f>'Dir Salaries &amp; PR Costs'!G33</f>
        <v>0</v>
      </c>
      <c r="C44" s="337"/>
      <c r="D44" s="337"/>
      <c r="E44" s="338"/>
      <c r="F44" s="59">
        <f>SUM(Table53038[[#This Row],[Original Budget Amount]:[Mod 3 Amount]])</f>
        <v>0</v>
      </c>
    </row>
    <row r="45" spans="1:6" s="56" customFormat="1" ht="13.5" x14ac:dyDescent="0.35">
      <c r="A45" s="152">
        <f>'Exp. Summary'!A53</f>
        <v>0</v>
      </c>
      <c r="B45" s="153">
        <f>'Dir Salaries &amp; PR Costs'!G34</f>
        <v>0</v>
      </c>
      <c r="C45" s="337"/>
      <c r="D45" s="337"/>
      <c r="E45" s="338"/>
      <c r="F45" s="59">
        <f>SUM(Table53038[[#This Row],[Original Budget Amount]:[Mod 3 Amount]])</f>
        <v>0</v>
      </c>
    </row>
    <row r="46" spans="1:6" s="56" customFormat="1" ht="13.5" x14ac:dyDescent="0.35">
      <c r="A46" s="152">
        <f>'Exp. Summary'!A54</f>
        <v>0</v>
      </c>
      <c r="B46" s="153">
        <f>'Dir Salaries &amp; PR Costs'!G35</f>
        <v>0</v>
      </c>
      <c r="C46" s="337"/>
      <c r="D46" s="337"/>
      <c r="E46" s="338"/>
      <c r="F46" s="59">
        <f>SUM(Table53038[[#This Row],[Original Budget Amount]:[Mod 3 Amount]])</f>
        <v>0</v>
      </c>
    </row>
    <row r="47" spans="1:6" s="56" customFormat="1" ht="13.5" x14ac:dyDescent="0.35">
      <c r="A47" s="152">
        <f>'Exp. Summary'!A55</f>
        <v>0</v>
      </c>
      <c r="B47" s="153">
        <f>'Dir Salaries &amp; PR Costs'!G36</f>
        <v>0</v>
      </c>
      <c r="C47" s="337"/>
      <c r="D47" s="337"/>
      <c r="E47" s="338"/>
      <c r="F47" s="59">
        <f>SUM(Table53038[[#This Row],[Original Budget Amount]:[Mod 3 Amount]])</f>
        <v>0</v>
      </c>
    </row>
    <row r="48" spans="1:6" s="56" customFormat="1" ht="13.5" x14ac:dyDescent="0.35">
      <c r="A48" s="152">
        <f>'Exp. Summary'!A56</f>
        <v>0</v>
      </c>
      <c r="B48" s="153">
        <f>'Dir Salaries &amp; PR Costs'!G37</f>
        <v>0</v>
      </c>
      <c r="C48" s="337"/>
      <c r="D48" s="337"/>
      <c r="E48" s="338"/>
      <c r="F48" s="59">
        <f>SUM(Table53038[[#This Row],[Original Budget Amount]:[Mod 3 Amount]])</f>
        <v>0</v>
      </c>
    </row>
    <row r="49" spans="1:6" s="56" customFormat="1" ht="13.5" x14ac:dyDescent="0.35">
      <c r="A49" s="152">
        <f>'Exp. Summary'!A57</f>
        <v>0</v>
      </c>
      <c r="B49" s="153">
        <f>'Dir Salaries &amp; PR Costs'!G38</f>
        <v>0</v>
      </c>
      <c r="C49" s="337"/>
      <c r="D49" s="337"/>
      <c r="E49" s="338"/>
      <c r="F49" s="59">
        <f>SUM(Table53038[[#This Row],[Original Budget Amount]:[Mod 3 Amount]])</f>
        <v>0</v>
      </c>
    </row>
    <row r="50" spans="1:6" s="56" customFormat="1" ht="13.5" x14ac:dyDescent="0.35">
      <c r="A50" s="152">
        <f>'Exp. Summary'!A58</f>
        <v>0</v>
      </c>
      <c r="B50" s="153">
        <f>'Dir Salaries &amp; PR Costs'!G39</f>
        <v>0</v>
      </c>
      <c r="C50" s="337"/>
      <c r="D50" s="337"/>
      <c r="E50" s="338"/>
      <c r="F50" s="59">
        <f>SUM(Table53038[[#This Row],[Original Budget Amount]:[Mod 3 Amount]])</f>
        <v>0</v>
      </c>
    </row>
    <row r="51" spans="1:6" s="56" customFormat="1" ht="13.5" x14ac:dyDescent="0.35">
      <c r="A51" s="152">
        <f>'Exp. Summary'!A59</f>
        <v>0</v>
      </c>
      <c r="B51" s="153">
        <f>'Dir Salaries &amp; PR Costs'!G40</f>
        <v>0</v>
      </c>
      <c r="C51" s="337"/>
      <c r="D51" s="337"/>
      <c r="E51" s="338"/>
      <c r="F51" s="59">
        <f>SUM(Table53038[[#This Row],[Original Budget Amount]:[Mod 3 Amount]])</f>
        <v>0</v>
      </c>
    </row>
    <row r="52" spans="1:6" s="56" customFormat="1" ht="13.5" x14ac:dyDescent="0.35">
      <c r="A52" s="152">
        <f>'Exp. Summary'!A60</f>
        <v>0</v>
      </c>
      <c r="B52" s="153">
        <f>'Dir Salaries &amp; PR Costs'!G41</f>
        <v>0</v>
      </c>
      <c r="C52" s="337"/>
      <c r="D52" s="337"/>
      <c r="E52" s="338"/>
      <c r="F52" s="59">
        <f>SUM(Table53038[[#This Row],[Original Budget Amount]:[Mod 3 Amount]])</f>
        <v>0</v>
      </c>
    </row>
    <row r="53" spans="1:6" s="56" customFormat="1" ht="13.5" x14ac:dyDescent="0.35">
      <c r="A53" s="152">
        <f>'Exp. Summary'!A61</f>
        <v>0</v>
      </c>
      <c r="B53" s="153">
        <f>'Dir Salaries &amp; PR Costs'!G42</f>
        <v>0</v>
      </c>
      <c r="C53" s="337"/>
      <c r="D53" s="337"/>
      <c r="E53" s="338"/>
      <c r="F53" s="59">
        <f>SUM(Table53038[[#This Row],[Original Budget Amount]:[Mod 3 Amount]])</f>
        <v>0</v>
      </c>
    </row>
    <row r="54" spans="1:6" s="56" customFormat="1" ht="13.5" x14ac:dyDescent="0.35">
      <c r="A54" s="152">
        <f>'Exp. Summary'!A62</f>
        <v>0</v>
      </c>
      <c r="B54" s="153">
        <f>'Dir Salaries &amp; PR Costs'!G43</f>
        <v>0</v>
      </c>
      <c r="C54" s="337"/>
      <c r="D54" s="337"/>
      <c r="E54" s="338"/>
      <c r="F54" s="59">
        <f>SUM(Table53038[[#This Row],[Original Budget Amount]:[Mod 3 Amount]])</f>
        <v>0</v>
      </c>
    </row>
    <row r="55" spans="1:6" s="56" customFormat="1" ht="13.5" x14ac:dyDescent="0.35">
      <c r="A55" s="152">
        <f>'Exp. Summary'!A63</f>
        <v>0</v>
      </c>
      <c r="B55" s="153">
        <f>'Dir Salaries &amp; PR Costs'!G44</f>
        <v>0</v>
      </c>
      <c r="C55" s="337"/>
      <c r="D55" s="337"/>
      <c r="E55" s="338"/>
      <c r="F55" s="59">
        <f>SUM(Table53038[[#This Row],[Original Budget Amount]:[Mod 3 Amount]])</f>
        <v>0</v>
      </c>
    </row>
    <row r="56" spans="1:6" s="56" customFormat="1" ht="13.5" x14ac:dyDescent="0.35">
      <c r="A56" s="152">
        <f>'Exp. Summary'!A64</f>
        <v>0</v>
      </c>
      <c r="B56" s="153">
        <f>'Dir Salaries &amp; PR Costs'!G45</f>
        <v>0</v>
      </c>
      <c r="C56" s="337"/>
      <c r="D56" s="337"/>
      <c r="E56" s="338"/>
      <c r="F56" s="59">
        <f>SUM(Table53038[[#This Row],[Original Budget Amount]:[Mod 3 Amount]])</f>
        <v>0</v>
      </c>
    </row>
    <row r="57" spans="1:6" s="56" customFormat="1" ht="13.5" x14ac:dyDescent="0.35">
      <c r="A57" s="152">
        <f>'Exp. Summary'!A65</f>
        <v>0</v>
      </c>
      <c r="B57" s="153">
        <f>'Dir Salaries &amp; PR Costs'!G46</f>
        <v>0</v>
      </c>
      <c r="C57" s="337"/>
      <c r="D57" s="337"/>
      <c r="E57" s="338"/>
      <c r="F57" s="59">
        <f>SUM(Table53038[[#This Row],[Original Budget Amount]:[Mod 3 Amount]])</f>
        <v>0</v>
      </c>
    </row>
    <row r="58" spans="1:6" s="56" customFormat="1" ht="13.5" x14ac:dyDescent="0.35">
      <c r="A58" s="152">
        <f>'Exp. Summary'!A66</f>
        <v>0</v>
      </c>
      <c r="B58" s="153">
        <f>'Dir Salaries &amp; PR Costs'!G47</f>
        <v>0</v>
      </c>
      <c r="C58" s="337"/>
      <c r="D58" s="337"/>
      <c r="E58" s="338"/>
      <c r="F58" s="59">
        <f>SUM(Table53038[[#This Row],[Original Budget Amount]:[Mod 3 Amount]])</f>
        <v>0</v>
      </c>
    </row>
    <row r="59" spans="1:6" s="56" customFormat="1" ht="13.5" x14ac:dyDescent="0.35">
      <c r="A59" s="152">
        <f>'Exp. Summary'!A67</f>
        <v>0</v>
      </c>
      <c r="B59" s="153">
        <f>'Dir Salaries &amp; PR Costs'!G48</f>
        <v>0</v>
      </c>
      <c r="C59" s="337"/>
      <c r="D59" s="337"/>
      <c r="E59" s="338"/>
      <c r="F59" s="59">
        <f>SUM(Table53038[[#This Row],[Original Budget Amount]:[Mod 3 Amount]])</f>
        <v>0</v>
      </c>
    </row>
    <row r="60" spans="1:6" s="56" customFormat="1" ht="13.5" x14ac:dyDescent="0.35">
      <c r="A60" s="152">
        <f>'Exp. Summary'!A68</f>
        <v>0</v>
      </c>
      <c r="B60" s="153">
        <f>'Dir Salaries &amp; PR Costs'!G49</f>
        <v>0</v>
      </c>
      <c r="C60" s="337"/>
      <c r="D60" s="337"/>
      <c r="E60" s="338"/>
      <c r="F60" s="59">
        <f>SUM(Table53038[[#This Row],[Original Budget Amount]:[Mod 3 Amount]])</f>
        <v>0</v>
      </c>
    </row>
    <row r="61" spans="1:6" s="56" customFormat="1" ht="13.5" x14ac:dyDescent="0.35">
      <c r="A61" s="152">
        <f>'Exp. Summary'!A69</f>
        <v>0</v>
      </c>
      <c r="B61" s="153">
        <f>'Dir Salaries &amp; PR Costs'!G50</f>
        <v>0</v>
      </c>
      <c r="C61" s="337"/>
      <c r="D61" s="337"/>
      <c r="E61" s="338"/>
      <c r="F61" s="59">
        <f>SUM(Table53038[[#This Row],[Original Budget Amount]:[Mod 3 Amount]])</f>
        <v>0</v>
      </c>
    </row>
    <row r="62" spans="1:6" s="56" customFormat="1" ht="13.5" x14ac:dyDescent="0.35">
      <c r="A62" s="152">
        <f>'Exp. Summary'!A70</f>
        <v>0</v>
      </c>
      <c r="B62" s="153">
        <f>'Dir Salaries &amp; PR Costs'!G51</f>
        <v>0</v>
      </c>
      <c r="C62" s="337"/>
      <c r="D62" s="337"/>
      <c r="E62" s="338"/>
      <c r="F62" s="59">
        <f>SUM(Table53038[[#This Row],[Original Budget Amount]:[Mod 3 Amount]])</f>
        <v>0</v>
      </c>
    </row>
    <row r="63" spans="1:6" s="56" customFormat="1" ht="13.5" x14ac:dyDescent="0.35">
      <c r="A63" s="152">
        <f>'Exp. Summary'!A71</f>
        <v>0</v>
      </c>
      <c r="B63" s="153">
        <f>'Dir Salaries &amp; PR Costs'!G52</f>
        <v>0</v>
      </c>
      <c r="C63" s="337"/>
      <c r="D63" s="337"/>
      <c r="E63" s="338"/>
      <c r="F63" s="59">
        <f>SUM(Table53038[[#This Row],[Original Budget Amount]:[Mod 3 Amount]])</f>
        <v>0</v>
      </c>
    </row>
    <row r="64" spans="1:6" s="56" customFormat="1" ht="13.5" x14ac:dyDescent="0.35">
      <c r="A64" s="152">
        <f>'Exp. Summary'!A72</f>
        <v>0</v>
      </c>
      <c r="B64" s="153">
        <f>'Dir Salaries &amp; PR Costs'!G53</f>
        <v>0</v>
      </c>
      <c r="C64" s="337"/>
      <c r="D64" s="337"/>
      <c r="E64" s="338"/>
      <c r="F64" s="59">
        <f>SUM(Table53038[[#This Row],[Original Budget Amount]:[Mod 3 Amount]])</f>
        <v>0</v>
      </c>
    </row>
    <row r="65" spans="1:6" s="56" customFormat="1" ht="13.5" x14ac:dyDescent="0.35">
      <c r="A65" s="152">
        <f>'Exp. Summary'!A73</f>
        <v>0</v>
      </c>
      <c r="B65" s="153">
        <f>'Dir Salaries &amp; PR Costs'!G54</f>
        <v>0</v>
      </c>
      <c r="C65" s="337"/>
      <c r="D65" s="337"/>
      <c r="E65" s="338"/>
      <c r="F65" s="59">
        <f>SUM(Table53038[[#This Row],[Original Budget Amount]:[Mod 3 Amount]])</f>
        <v>0</v>
      </c>
    </row>
    <row r="66" spans="1:6" s="56" customFormat="1" ht="13.5" x14ac:dyDescent="0.35">
      <c r="A66" s="152">
        <f>'Exp. Summary'!A74</f>
        <v>0</v>
      </c>
      <c r="B66" s="153">
        <f>'Dir Salaries &amp; PR Costs'!G55</f>
        <v>0</v>
      </c>
      <c r="C66" s="337"/>
      <c r="D66" s="337"/>
      <c r="E66" s="338"/>
      <c r="F66" s="59">
        <f>SUM(Table53038[[#This Row],[Original Budget Amount]:[Mod 3 Amount]])</f>
        <v>0</v>
      </c>
    </row>
    <row r="67" spans="1:6" s="56" customFormat="1" ht="13.5" x14ac:dyDescent="0.35">
      <c r="A67" s="152">
        <f>'Exp. Summary'!A75</f>
        <v>0</v>
      </c>
      <c r="B67" s="153">
        <f>'Dir Salaries &amp; PR Costs'!G56</f>
        <v>0</v>
      </c>
      <c r="C67" s="337"/>
      <c r="D67" s="337"/>
      <c r="E67" s="338"/>
      <c r="F67" s="59">
        <f>SUM(Table53038[[#This Row],[Original Budget Amount]:[Mod 3 Amount]])</f>
        <v>0</v>
      </c>
    </row>
    <row r="68" spans="1:6" s="56" customFormat="1" ht="13.5" x14ac:dyDescent="0.35">
      <c r="A68" s="152">
        <f>'Exp. Summary'!A76</f>
        <v>0</v>
      </c>
      <c r="B68" s="153">
        <f>'Dir Salaries &amp; PR Costs'!G57</f>
        <v>0</v>
      </c>
      <c r="C68" s="337"/>
      <c r="D68" s="337"/>
      <c r="E68" s="338"/>
      <c r="F68" s="59">
        <f>SUM(Table53038[[#This Row],[Original Budget Amount]:[Mod 3 Amount]])</f>
        <v>0</v>
      </c>
    </row>
    <row r="69" spans="1:6" s="56" customFormat="1" ht="13.5" x14ac:dyDescent="0.35">
      <c r="A69" s="152">
        <f>'Exp. Summary'!A77</f>
        <v>0</v>
      </c>
      <c r="B69" s="153">
        <f>'Dir Salaries &amp; PR Costs'!G58</f>
        <v>0</v>
      </c>
      <c r="C69" s="337"/>
      <c r="D69" s="337"/>
      <c r="E69" s="338"/>
      <c r="F69" s="59">
        <f>SUM(Table53038[[#This Row],[Original Budget Amount]:[Mod 3 Amount]])</f>
        <v>0</v>
      </c>
    </row>
    <row r="70" spans="1:6" s="56" customFormat="1" ht="13.5" x14ac:dyDescent="0.35">
      <c r="A70" s="152">
        <f>'Exp. Summary'!A78</f>
        <v>0</v>
      </c>
      <c r="B70" s="153">
        <f>'Dir Salaries &amp; PR Costs'!G59</f>
        <v>0</v>
      </c>
      <c r="C70" s="337"/>
      <c r="D70" s="337"/>
      <c r="E70" s="338"/>
      <c r="F70" s="59">
        <f>SUM(Table53038[[#This Row],[Original Budget Amount]:[Mod 3 Amount]])</f>
        <v>0</v>
      </c>
    </row>
    <row r="71" spans="1:6" s="56" customFormat="1" ht="13.5" x14ac:dyDescent="0.35">
      <c r="A71" s="152">
        <f>'Exp. Summary'!A79</f>
        <v>0</v>
      </c>
      <c r="B71" s="153">
        <f>'Dir Salaries &amp; PR Costs'!G60</f>
        <v>0</v>
      </c>
      <c r="C71" s="337"/>
      <c r="D71" s="337"/>
      <c r="E71" s="338"/>
      <c r="F71" s="59">
        <f>SUM(Table53038[[#This Row],[Original Budget Amount]:[Mod 3 Amount]])</f>
        <v>0</v>
      </c>
    </row>
    <row r="72" spans="1:6" s="56" customFormat="1" ht="13.5" x14ac:dyDescent="0.35">
      <c r="A72" s="152">
        <f>'Exp. Summary'!A80</f>
        <v>0</v>
      </c>
      <c r="B72" s="153">
        <f>'Dir Salaries &amp; PR Costs'!G61</f>
        <v>0</v>
      </c>
      <c r="C72" s="337"/>
      <c r="D72" s="337"/>
      <c r="E72" s="338"/>
      <c r="F72" s="59">
        <f>SUM(Table53038[[#This Row],[Original Budget Amount]:[Mod 3 Amount]])</f>
        <v>0</v>
      </c>
    </row>
    <row r="73" spans="1:6" s="56" customFormat="1" ht="13.5" x14ac:dyDescent="0.35">
      <c r="A73" s="152">
        <f>'Exp. Summary'!A81</f>
        <v>0</v>
      </c>
      <c r="B73" s="153">
        <f>'Dir Salaries &amp; PR Costs'!G62</f>
        <v>0</v>
      </c>
      <c r="C73" s="337"/>
      <c r="D73" s="337"/>
      <c r="E73" s="338"/>
      <c r="F73" s="59">
        <f>SUM(Table53038[[#This Row],[Original Budget Amount]:[Mod 3 Amount]])</f>
        <v>0</v>
      </c>
    </row>
    <row r="74" spans="1:6" s="56" customFormat="1" ht="13.5" x14ac:dyDescent="0.35">
      <c r="A74" s="152">
        <f>'Exp. Summary'!A82</f>
        <v>0</v>
      </c>
      <c r="B74" s="153">
        <f>'Dir Salaries &amp; PR Costs'!G63</f>
        <v>0</v>
      </c>
      <c r="C74" s="337"/>
      <c r="D74" s="337"/>
      <c r="E74" s="338"/>
      <c r="F74" s="59">
        <f>SUM(Table53038[[#This Row],[Original Budget Amount]:[Mod 3 Amount]])</f>
        <v>0</v>
      </c>
    </row>
    <row r="75" spans="1:6" s="56" customFormat="1" ht="13.5" x14ac:dyDescent="0.35">
      <c r="A75" s="152">
        <f>'Exp. Summary'!A83</f>
        <v>0</v>
      </c>
      <c r="B75" s="153">
        <f>'Dir Salaries &amp; PR Costs'!G64</f>
        <v>0</v>
      </c>
      <c r="C75" s="337"/>
      <c r="D75" s="337"/>
      <c r="E75" s="338"/>
      <c r="F75" s="59">
        <f>SUM(Table53038[[#This Row],[Original Budget Amount]:[Mod 3 Amount]])</f>
        <v>0</v>
      </c>
    </row>
    <row r="76" spans="1:6" s="56" customFormat="1" ht="13.5" x14ac:dyDescent="0.35">
      <c r="A76" s="152">
        <f>'Exp. Summary'!A84</f>
        <v>0</v>
      </c>
      <c r="B76" s="153">
        <f>'Dir Salaries &amp; PR Costs'!G65</f>
        <v>0</v>
      </c>
      <c r="C76" s="337"/>
      <c r="D76" s="337"/>
      <c r="E76" s="338"/>
      <c r="F76" s="59">
        <f>SUM(Table53038[[#This Row],[Original Budget Amount]:[Mod 3 Amount]])</f>
        <v>0</v>
      </c>
    </row>
    <row r="77" spans="1:6" s="56" customFormat="1" ht="13.5" x14ac:dyDescent="0.35">
      <c r="A77" s="152">
        <f>'Exp. Summary'!A85</f>
        <v>0</v>
      </c>
      <c r="B77" s="153">
        <f>'Dir Salaries &amp; PR Costs'!G66</f>
        <v>0</v>
      </c>
      <c r="C77" s="337"/>
      <c r="D77" s="337"/>
      <c r="E77" s="338"/>
      <c r="F77" s="59">
        <f>SUM(Table53038[[#This Row],[Original Budget Amount]:[Mod 3 Amount]])</f>
        <v>0</v>
      </c>
    </row>
    <row r="78" spans="1:6" s="56" customFormat="1" ht="13.5" x14ac:dyDescent="0.35">
      <c r="A78" s="152">
        <f>'Exp. Summary'!A86</f>
        <v>0</v>
      </c>
      <c r="B78" s="153">
        <f>'Dir Salaries &amp; PR Costs'!G67</f>
        <v>0</v>
      </c>
      <c r="C78" s="337"/>
      <c r="D78" s="337"/>
      <c r="E78" s="338"/>
      <c r="F78" s="59">
        <f>SUM(Table53038[[#This Row],[Original Budget Amount]:[Mod 3 Amount]])</f>
        <v>0</v>
      </c>
    </row>
    <row r="79" spans="1:6" s="56" customFormat="1" ht="13.5" x14ac:dyDescent="0.35">
      <c r="A79" s="152">
        <f>'Exp. Summary'!A87</f>
        <v>0</v>
      </c>
      <c r="B79" s="153">
        <f>'Dir Salaries &amp; PR Costs'!G68</f>
        <v>0</v>
      </c>
      <c r="C79" s="337"/>
      <c r="D79" s="337"/>
      <c r="E79" s="338"/>
      <c r="F79" s="59">
        <f>SUM(Table53038[[#This Row],[Original Budget Amount]:[Mod 3 Amount]])</f>
        <v>0</v>
      </c>
    </row>
    <row r="80" spans="1:6" s="56" customFormat="1" ht="13.5" x14ac:dyDescent="0.35">
      <c r="A80" s="152">
        <f>'Exp. Summary'!A88</f>
        <v>0</v>
      </c>
      <c r="B80" s="153">
        <f>'Dir Salaries &amp; PR Costs'!G69</f>
        <v>0</v>
      </c>
      <c r="C80" s="337"/>
      <c r="D80" s="337"/>
      <c r="E80" s="338"/>
      <c r="F80" s="59">
        <f>SUM(Table53038[[#This Row],[Original Budget Amount]:[Mod 3 Amount]])</f>
        <v>0</v>
      </c>
    </row>
    <row r="81" spans="1:6" s="56" customFormat="1" ht="13.5" x14ac:dyDescent="0.35">
      <c r="A81" s="152">
        <f>'Exp. Summary'!A89</f>
        <v>0</v>
      </c>
      <c r="B81" s="153">
        <f>'Dir Salaries &amp; PR Costs'!G70</f>
        <v>0</v>
      </c>
      <c r="C81" s="337"/>
      <c r="D81" s="337"/>
      <c r="E81" s="338"/>
      <c r="F81" s="59">
        <f>SUM(Table53038[[#This Row],[Original Budget Amount]:[Mod 3 Amount]])</f>
        <v>0</v>
      </c>
    </row>
    <row r="82" spans="1:6" s="56" customFormat="1" ht="13.5" x14ac:dyDescent="0.35">
      <c r="A82" s="152">
        <f>'Exp. Summary'!A90</f>
        <v>0</v>
      </c>
      <c r="B82" s="153">
        <f>'Dir Salaries &amp; PR Costs'!G71</f>
        <v>0</v>
      </c>
      <c r="C82" s="337"/>
      <c r="D82" s="337"/>
      <c r="E82" s="338"/>
      <c r="F82" s="59">
        <f>SUM(Table53038[[#This Row],[Original Budget Amount]:[Mod 3 Amount]])</f>
        <v>0</v>
      </c>
    </row>
    <row r="83" spans="1:6" s="56" customFormat="1" ht="13.5" x14ac:dyDescent="0.35">
      <c r="A83" s="152">
        <f>'Exp. Summary'!A91</f>
        <v>0</v>
      </c>
      <c r="B83" s="153">
        <f>'Dir Salaries &amp; PR Costs'!G72</f>
        <v>0</v>
      </c>
      <c r="C83" s="337"/>
      <c r="D83" s="337"/>
      <c r="E83" s="338"/>
      <c r="F83" s="59">
        <f>SUM(Table53038[[#This Row],[Original Budget Amount]:[Mod 3 Amount]])</f>
        <v>0</v>
      </c>
    </row>
    <row r="84" spans="1:6" s="56" customFormat="1" ht="13.5" x14ac:dyDescent="0.35">
      <c r="A84" s="152">
        <f>'Exp. Summary'!A92</f>
        <v>0</v>
      </c>
      <c r="B84" s="153">
        <f>'Dir Salaries &amp; PR Costs'!G73</f>
        <v>0</v>
      </c>
      <c r="C84" s="337"/>
      <c r="D84" s="337"/>
      <c r="E84" s="338"/>
      <c r="F84" s="59">
        <f>SUM(Table53038[[#This Row],[Original Budget Amount]:[Mod 3 Amount]])</f>
        <v>0</v>
      </c>
    </row>
    <row r="85" spans="1:6" s="56" customFormat="1" ht="13.5" x14ac:dyDescent="0.35">
      <c r="A85" s="152">
        <f>'Exp. Summary'!A93</f>
        <v>0</v>
      </c>
      <c r="B85" s="153">
        <f>'Dir Salaries &amp; PR Costs'!G74</f>
        <v>0</v>
      </c>
      <c r="C85" s="161"/>
      <c r="D85" s="161"/>
      <c r="E85" s="317"/>
      <c r="F85" s="59">
        <f>SUM(Table53038[[#This Row],[Original Budget Amount]:[Mod 3 Amount]])</f>
        <v>0</v>
      </c>
    </row>
    <row r="86" spans="1:6" s="56" customFormat="1" ht="13.5" x14ac:dyDescent="0.35">
      <c r="A86" s="152">
        <f>'Exp. Summary'!A94</f>
        <v>0</v>
      </c>
      <c r="B86" s="153">
        <f>'Dir Salaries &amp; PR Costs'!G75</f>
        <v>0</v>
      </c>
      <c r="C86" s="161"/>
      <c r="D86" s="161"/>
      <c r="E86" s="317"/>
      <c r="F86" s="59">
        <f>SUM(Table53038[[#This Row],[Original Budget Amount]:[Mod 3 Amount]])</f>
        <v>0</v>
      </c>
    </row>
    <row r="87" spans="1:6" s="56" customFormat="1" ht="13.5" x14ac:dyDescent="0.35">
      <c r="A87" s="152">
        <f>'Exp. Summary'!A95</f>
        <v>0</v>
      </c>
      <c r="B87" s="153">
        <f>'Dir Salaries &amp; PR Costs'!G76</f>
        <v>0</v>
      </c>
      <c r="C87" s="161"/>
      <c r="D87" s="161"/>
      <c r="E87" s="317"/>
      <c r="F87" s="59">
        <f>SUM(Table53038[[#This Row],[Original Budget Amount]:[Mod 3 Amount]])</f>
        <v>0</v>
      </c>
    </row>
    <row r="88" spans="1:6" s="56" customFormat="1" ht="13.5" x14ac:dyDescent="0.35">
      <c r="A88" s="152">
        <f>'Exp. Summary'!A96</f>
        <v>0</v>
      </c>
      <c r="B88" s="153">
        <f>'Dir Salaries &amp; PR Costs'!G77</f>
        <v>0</v>
      </c>
      <c r="C88" s="161"/>
      <c r="D88" s="161"/>
      <c r="E88" s="317"/>
      <c r="F88" s="59">
        <f>SUM(Table53038[[#This Row],[Original Budget Amount]:[Mod 3 Amount]])</f>
        <v>0</v>
      </c>
    </row>
    <row r="89" spans="1:6" s="56" customFormat="1" ht="13.5" x14ac:dyDescent="0.35">
      <c r="A89" s="152">
        <f>'Exp. Summary'!A97</f>
        <v>0</v>
      </c>
      <c r="B89" s="153">
        <f>'Dir Salaries &amp; PR Costs'!G78</f>
        <v>0</v>
      </c>
      <c r="C89" s="161"/>
      <c r="D89" s="161"/>
      <c r="E89" s="317"/>
      <c r="F89" s="59">
        <f>SUM(Table53038[[#This Row],[Original Budget Amount]:[Mod 3 Amount]])</f>
        <v>0</v>
      </c>
    </row>
    <row r="90" spans="1:6" s="56" customFormat="1" ht="13.5" x14ac:dyDescent="0.35">
      <c r="A90" s="152">
        <f>'Exp. Summary'!A98</f>
        <v>0</v>
      </c>
      <c r="B90" s="153">
        <f>'Dir Salaries &amp; PR Costs'!G79</f>
        <v>0</v>
      </c>
      <c r="C90" s="161"/>
      <c r="D90" s="161"/>
      <c r="E90" s="317"/>
      <c r="F90" s="59">
        <f>SUM(Table53038[[#This Row],[Original Budget Amount]:[Mod 3 Amount]])</f>
        <v>0</v>
      </c>
    </row>
    <row r="91" spans="1:6" s="56" customFormat="1" ht="13.5" x14ac:dyDescent="0.35">
      <c r="A91" s="152">
        <f>'Exp. Summary'!A99</f>
        <v>0</v>
      </c>
      <c r="B91" s="153">
        <f>'Dir Salaries &amp; PR Costs'!G80</f>
        <v>0</v>
      </c>
      <c r="C91" s="161"/>
      <c r="D91" s="161"/>
      <c r="E91" s="317"/>
      <c r="F91" s="59">
        <f>SUM(Table53038[[#This Row],[Original Budget Amount]:[Mod 3 Amount]])</f>
        <v>0</v>
      </c>
    </row>
    <row r="92" spans="1:6" s="56" customFormat="1" ht="13.5" x14ac:dyDescent="0.35">
      <c r="A92" s="152">
        <f>'Exp. Summary'!A100</f>
        <v>0</v>
      </c>
      <c r="B92" s="153">
        <f>'Dir Salaries &amp; PR Costs'!G81</f>
        <v>0</v>
      </c>
      <c r="C92" s="161"/>
      <c r="D92" s="161"/>
      <c r="E92" s="317"/>
      <c r="F92" s="59">
        <f>SUM(Table53038[[#This Row],[Original Budget Amount]:[Mod 3 Amount]])</f>
        <v>0</v>
      </c>
    </row>
    <row r="93" spans="1:6" s="56" customFormat="1" ht="13.5" x14ac:dyDescent="0.35">
      <c r="A93" s="152">
        <f>'Exp. Summary'!A101</f>
        <v>0</v>
      </c>
      <c r="B93" s="153">
        <f>'Dir Salaries &amp; PR Costs'!G82</f>
        <v>0</v>
      </c>
      <c r="C93" s="161"/>
      <c r="D93" s="161"/>
      <c r="E93" s="317"/>
      <c r="F93" s="59">
        <f>SUM(Table53038[[#This Row],[Original Budget Amount]:[Mod 3 Amount]])</f>
        <v>0</v>
      </c>
    </row>
    <row r="94" spans="1:6" s="56" customFormat="1" ht="13.5" x14ac:dyDescent="0.35">
      <c r="A94" s="152">
        <f>'Exp. Summary'!A102</f>
        <v>0</v>
      </c>
      <c r="B94" s="153">
        <f>'Dir Salaries &amp; PR Costs'!G83</f>
        <v>0</v>
      </c>
      <c r="C94" s="161"/>
      <c r="D94" s="161"/>
      <c r="E94" s="317"/>
      <c r="F94" s="59">
        <f>SUM(Table53038[[#This Row],[Original Budget Amount]:[Mod 3 Amount]])</f>
        <v>0</v>
      </c>
    </row>
    <row r="95" spans="1:6" s="56" customFormat="1" ht="13.5" x14ac:dyDescent="0.35">
      <c r="A95" s="152">
        <f>'Exp. Summary'!A103</f>
        <v>0</v>
      </c>
      <c r="B95" s="153">
        <f>'Dir Salaries &amp; PR Costs'!G84</f>
        <v>0</v>
      </c>
      <c r="C95" s="161"/>
      <c r="D95" s="161"/>
      <c r="E95" s="317"/>
      <c r="F95" s="59">
        <f>SUM(Table53038[[#This Row],[Original Budget Amount]:[Mod 3 Amount]])</f>
        <v>0</v>
      </c>
    </row>
    <row r="96" spans="1:6" s="56" customFormat="1" ht="13.5" x14ac:dyDescent="0.35">
      <c r="A96" s="152">
        <f>'Exp. Summary'!A104</f>
        <v>0</v>
      </c>
      <c r="B96" s="153">
        <f>'Dir Salaries &amp; PR Costs'!G85</f>
        <v>0</v>
      </c>
      <c r="C96" s="161"/>
      <c r="D96" s="161"/>
      <c r="E96" s="317"/>
      <c r="F96" s="59">
        <f>SUM(Table53038[[#This Row],[Original Budget Amount]:[Mod 3 Amount]])</f>
        <v>0</v>
      </c>
    </row>
    <row r="97" spans="1:6" s="56" customFormat="1" ht="13.5" x14ac:dyDescent="0.35">
      <c r="A97" s="152">
        <f>'Exp. Summary'!A105</f>
        <v>0</v>
      </c>
      <c r="B97" s="153">
        <f>'Dir Salaries &amp; PR Costs'!G86</f>
        <v>0</v>
      </c>
      <c r="C97" s="161"/>
      <c r="D97" s="161"/>
      <c r="E97" s="317"/>
      <c r="F97" s="59">
        <f>SUM(Table53038[[#This Row],[Original Budget Amount]:[Mod 3 Amount]])</f>
        <v>0</v>
      </c>
    </row>
    <row r="98" spans="1:6" s="56" customFormat="1" ht="13.5" x14ac:dyDescent="0.35">
      <c r="A98" s="152">
        <f>'Exp. Summary'!A106</f>
        <v>0</v>
      </c>
      <c r="B98" s="153">
        <f>'Dir Salaries &amp; PR Costs'!G87</f>
        <v>0</v>
      </c>
      <c r="C98" s="161"/>
      <c r="D98" s="161"/>
      <c r="E98" s="317"/>
      <c r="F98" s="59">
        <f>SUM(Table53038[[#This Row],[Original Budget Amount]:[Mod 3 Amount]])</f>
        <v>0</v>
      </c>
    </row>
    <row r="99" spans="1:6" s="56" customFormat="1" ht="13.5" x14ac:dyDescent="0.35">
      <c r="A99" s="152">
        <f>'Exp. Summary'!A107</f>
        <v>0</v>
      </c>
      <c r="B99" s="153">
        <f>'Dir Salaries &amp; PR Costs'!G88</f>
        <v>0</v>
      </c>
      <c r="C99" s="337"/>
      <c r="D99" s="337"/>
      <c r="E99" s="338"/>
      <c r="F99" s="59">
        <f>SUM(Table53038[[#This Row],[Original Budget Amount]:[Mod 3 Amount]])</f>
        <v>0</v>
      </c>
    </row>
    <row r="100" spans="1:6" s="56" customFormat="1" ht="13.5" x14ac:dyDescent="0.35">
      <c r="A100" s="152">
        <f>'Exp. Summary'!A108</f>
        <v>0</v>
      </c>
      <c r="B100" s="153">
        <f>'Dir Salaries &amp; PR Costs'!G89</f>
        <v>0</v>
      </c>
      <c r="C100" s="337"/>
      <c r="D100" s="337"/>
      <c r="E100" s="338"/>
      <c r="F100" s="59">
        <f>SUM(Table53038[[#This Row],[Original Budget Amount]:[Mod 3 Amount]])</f>
        <v>0</v>
      </c>
    </row>
    <row r="101" spans="1:6" s="56" customFormat="1" ht="13.5" x14ac:dyDescent="0.35">
      <c r="A101" s="152">
        <f>'Exp. Summary'!A109</f>
        <v>0</v>
      </c>
      <c r="B101" s="153">
        <f>'Dir Salaries &amp; PR Costs'!G90</f>
        <v>0</v>
      </c>
      <c r="C101" s="337"/>
      <c r="D101" s="337"/>
      <c r="E101" s="338"/>
      <c r="F101" s="59">
        <f>SUM(Table53038[[#This Row],[Original Budget Amount]:[Mod 3 Amount]])</f>
        <v>0</v>
      </c>
    </row>
    <row r="102" spans="1:6" s="56" customFormat="1" ht="13.5" x14ac:dyDescent="0.35">
      <c r="A102" s="152">
        <f>'Exp. Summary'!A110</f>
        <v>0</v>
      </c>
      <c r="B102" s="153">
        <f>'Dir Salaries &amp; PR Costs'!G91</f>
        <v>0</v>
      </c>
      <c r="C102" s="337"/>
      <c r="D102" s="337"/>
      <c r="E102" s="338"/>
      <c r="F102" s="59">
        <f>SUM(Table53038[[#This Row],[Original Budget Amount]:[Mod 3 Amount]])</f>
        <v>0</v>
      </c>
    </row>
    <row r="103" spans="1:6" s="56" customFormat="1" ht="13.5" x14ac:dyDescent="0.35">
      <c r="A103" s="152">
        <f>'Exp. Summary'!A111</f>
        <v>0</v>
      </c>
      <c r="B103" s="153">
        <f>'Dir Salaries &amp; PR Costs'!G92</f>
        <v>0</v>
      </c>
      <c r="C103" s="337"/>
      <c r="D103" s="337"/>
      <c r="E103" s="338"/>
      <c r="F103" s="59">
        <f>SUM(Table53038[[#This Row],[Original Budget Amount]:[Mod 3 Amount]])</f>
        <v>0</v>
      </c>
    </row>
    <row r="104" spans="1:6" s="56" customFormat="1" ht="13.5" x14ac:dyDescent="0.35">
      <c r="A104" s="152">
        <f>'Exp. Summary'!A112</f>
        <v>0</v>
      </c>
      <c r="B104" s="153">
        <f>'Dir Salaries &amp; PR Costs'!G93</f>
        <v>0</v>
      </c>
      <c r="C104" s="337"/>
      <c r="D104" s="337"/>
      <c r="E104" s="338"/>
      <c r="F104" s="59">
        <f>SUM(Table53038[[#This Row],[Original Budget Amount]:[Mod 3 Amount]])</f>
        <v>0</v>
      </c>
    </row>
    <row r="105" spans="1:6" s="56" customFormat="1" ht="13.5" x14ac:dyDescent="0.35">
      <c r="A105" s="152">
        <f>'Exp. Summary'!A113</f>
        <v>0</v>
      </c>
      <c r="B105" s="153">
        <f>'Dir Salaries &amp; PR Costs'!G94</f>
        <v>0</v>
      </c>
      <c r="C105" s="337"/>
      <c r="D105" s="337"/>
      <c r="E105" s="338"/>
      <c r="F105" s="59">
        <f>SUM(Table53038[[#This Row],[Original Budget Amount]:[Mod 3 Amount]])</f>
        <v>0</v>
      </c>
    </row>
    <row r="106" spans="1:6" s="56" customFormat="1" ht="13.5" x14ac:dyDescent="0.35">
      <c r="A106" s="152">
        <f>'Exp. Summary'!A114</f>
        <v>0</v>
      </c>
      <c r="B106" s="153">
        <f>'Dir Salaries &amp; PR Costs'!G95</f>
        <v>0</v>
      </c>
      <c r="C106" s="337"/>
      <c r="D106" s="337"/>
      <c r="E106" s="338"/>
      <c r="F106" s="59">
        <f>SUM(Table53038[[#This Row],[Original Budget Amount]:[Mod 3 Amount]])</f>
        <v>0</v>
      </c>
    </row>
    <row r="107" spans="1:6" s="56" customFormat="1" ht="13.5" x14ac:dyDescent="0.35">
      <c r="A107" s="152">
        <f>'Exp. Summary'!A115</f>
        <v>0</v>
      </c>
      <c r="B107" s="153">
        <f>'Dir Salaries &amp; PR Costs'!G96</f>
        <v>0</v>
      </c>
      <c r="C107" s="337"/>
      <c r="D107" s="337"/>
      <c r="E107" s="338"/>
      <c r="F107" s="59">
        <f>SUM(Table53038[[#This Row],[Original Budget Amount]:[Mod 3 Amount]])</f>
        <v>0</v>
      </c>
    </row>
    <row r="108" spans="1:6" s="56" customFormat="1" ht="13.5" x14ac:dyDescent="0.35">
      <c r="A108" s="152">
        <f>'Exp. Summary'!A116</f>
        <v>0</v>
      </c>
      <c r="B108" s="153">
        <f>'Dir Salaries &amp; PR Costs'!G97</f>
        <v>0</v>
      </c>
      <c r="C108" s="337"/>
      <c r="D108" s="337"/>
      <c r="E108" s="338"/>
      <c r="F108" s="59">
        <f>SUM(Table53038[[#This Row],[Original Budget Amount]:[Mod 3 Amount]])</f>
        <v>0</v>
      </c>
    </row>
    <row r="109" spans="1:6" s="56" customFormat="1" ht="13.5" x14ac:dyDescent="0.35">
      <c r="A109" s="152">
        <f>'Exp. Summary'!A117</f>
        <v>0</v>
      </c>
      <c r="B109" s="153">
        <f>'Dir Salaries &amp; PR Costs'!G98</f>
        <v>0</v>
      </c>
      <c r="C109" s="337"/>
      <c r="D109" s="337"/>
      <c r="E109" s="338"/>
      <c r="F109" s="59">
        <f>SUM(Table53038[[#This Row],[Original Budget Amount]:[Mod 3 Amount]])</f>
        <v>0</v>
      </c>
    </row>
    <row r="110" spans="1:6" s="56" customFormat="1" ht="13.5" x14ac:dyDescent="0.35">
      <c r="A110" s="152">
        <f>'Exp. Summary'!A118</f>
        <v>0</v>
      </c>
      <c r="B110" s="153">
        <f>'Dir Salaries &amp; PR Costs'!G99</f>
        <v>0</v>
      </c>
      <c r="C110" s="337"/>
      <c r="D110" s="337"/>
      <c r="E110" s="338"/>
      <c r="F110" s="59">
        <f>SUM(Table53038[[#This Row],[Original Budget Amount]:[Mod 3 Amount]])</f>
        <v>0</v>
      </c>
    </row>
    <row r="111" spans="1:6" s="56" customFormat="1" ht="13.5" x14ac:dyDescent="0.35">
      <c r="A111" s="152">
        <f>'Exp. Summary'!A119</f>
        <v>0</v>
      </c>
      <c r="B111" s="153">
        <f>'Dir Salaries &amp; PR Costs'!G100</f>
        <v>0</v>
      </c>
      <c r="C111" s="337"/>
      <c r="D111" s="337"/>
      <c r="E111" s="338"/>
      <c r="F111" s="59">
        <f>SUM(Table53038[[#This Row],[Original Budget Amount]:[Mod 3 Amount]])</f>
        <v>0</v>
      </c>
    </row>
    <row r="112" spans="1:6" s="56" customFormat="1" ht="13.5" x14ac:dyDescent="0.35">
      <c r="A112" s="152">
        <f>'Exp. Summary'!A120</f>
        <v>0</v>
      </c>
      <c r="B112" s="153">
        <f>'Dir Salaries &amp; PR Costs'!G101</f>
        <v>0</v>
      </c>
      <c r="C112" s="337"/>
      <c r="D112" s="337"/>
      <c r="E112" s="338"/>
      <c r="F112" s="59">
        <f>SUM(Table53038[[#This Row],[Original Budget Amount]:[Mod 3 Amount]])</f>
        <v>0</v>
      </c>
    </row>
    <row r="113" spans="1:6" s="56" customFormat="1" ht="13.5" x14ac:dyDescent="0.35">
      <c r="A113" s="152">
        <f>'Exp. Summary'!A121</f>
        <v>0</v>
      </c>
      <c r="B113" s="153">
        <f>'Dir Salaries &amp; PR Costs'!G102</f>
        <v>0</v>
      </c>
      <c r="C113" s="337"/>
      <c r="D113" s="337"/>
      <c r="E113" s="338"/>
      <c r="F113" s="59">
        <f>SUM(Table53038[[#This Row],[Original Budget Amount]:[Mod 3 Amount]])</f>
        <v>0</v>
      </c>
    </row>
    <row r="114" spans="1:6" s="56" customFormat="1" ht="13.5" x14ac:dyDescent="0.35">
      <c r="A114" s="152">
        <f>'Exp. Summary'!A122</f>
        <v>0</v>
      </c>
      <c r="B114" s="153">
        <f>'Dir Salaries &amp; PR Costs'!G103</f>
        <v>0</v>
      </c>
      <c r="C114" s="337"/>
      <c r="D114" s="337"/>
      <c r="E114" s="338"/>
      <c r="F114" s="59">
        <f>SUM(Table53038[[#This Row],[Original Budget Amount]:[Mod 3 Amount]])</f>
        <v>0</v>
      </c>
    </row>
    <row r="115" spans="1:6" s="56" customFormat="1" ht="13.5" x14ac:dyDescent="0.35">
      <c r="A115" s="152">
        <f>'Exp. Summary'!A123</f>
        <v>0</v>
      </c>
      <c r="B115" s="153">
        <f>'Dir Salaries &amp; PR Costs'!G104</f>
        <v>0</v>
      </c>
      <c r="C115" s="337"/>
      <c r="D115" s="337"/>
      <c r="E115" s="338"/>
      <c r="F115" s="59">
        <f>SUM(Table53038[[#This Row],[Original Budget Amount]:[Mod 3 Amount]])</f>
        <v>0</v>
      </c>
    </row>
    <row r="116" spans="1:6" s="56" customFormat="1" ht="13.5" x14ac:dyDescent="0.35">
      <c r="A116" s="152">
        <f>'Exp. Summary'!A124</f>
        <v>0</v>
      </c>
      <c r="B116" s="153">
        <f>'Dir Salaries &amp; PR Costs'!G105</f>
        <v>0</v>
      </c>
      <c r="C116" s="337"/>
      <c r="D116" s="337"/>
      <c r="E116" s="338"/>
      <c r="F116" s="59">
        <f>SUM(Table53038[[#This Row],[Original Budget Amount]:[Mod 3 Amount]])</f>
        <v>0</v>
      </c>
    </row>
    <row r="117" spans="1:6" s="56" customFormat="1" ht="13.5" x14ac:dyDescent="0.35">
      <c r="A117" s="152">
        <f>'Exp. Summary'!A125</f>
        <v>0</v>
      </c>
      <c r="B117" s="153">
        <f>'Dir Salaries &amp; PR Costs'!G106</f>
        <v>0</v>
      </c>
      <c r="C117" s="337"/>
      <c r="D117" s="337"/>
      <c r="E117" s="338"/>
      <c r="F117" s="59">
        <f>SUM(Table53038[[#This Row],[Original Budget Amount]:[Mod 3 Amount]])</f>
        <v>0</v>
      </c>
    </row>
    <row r="118" spans="1:6" s="56" customFormat="1" ht="13.5" x14ac:dyDescent="0.35">
      <c r="A118" s="152">
        <f>'Exp. Summary'!A126</f>
        <v>0</v>
      </c>
      <c r="B118" s="153">
        <f>'Dir Salaries &amp; PR Costs'!G107</f>
        <v>0</v>
      </c>
      <c r="C118" s="337"/>
      <c r="D118" s="337"/>
      <c r="E118" s="338"/>
      <c r="F118" s="59">
        <f>SUM(Table53038[[#This Row],[Original Budget Amount]:[Mod 3 Amount]])</f>
        <v>0</v>
      </c>
    </row>
    <row r="119" spans="1:6" s="56" customFormat="1" ht="13.5" x14ac:dyDescent="0.35">
      <c r="A119" s="152">
        <f>'Exp. Summary'!A127</f>
        <v>0</v>
      </c>
      <c r="B119" s="153">
        <f>'Dir Salaries &amp; PR Costs'!G108</f>
        <v>0</v>
      </c>
      <c r="C119" s="337"/>
      <c r="D119" s="337"/>
      <c r="E119" s="338"/>
      <c r="F119" s="59">
        <f>SUM(Table53038[[#This Row],[Original Budget Amount]:[Mod 3 Amount]])</f>
        <v>0</v>
      </c>
    </row>
    <row r="120" spans="1:6" s="56" customFormat="1" ht="13.5" x14ac:dyDescent="0.35">
      <c r="A120" s="152">
        <f>'Exp. Summary'!A128</f>
        <v>0</v>
      </c>
      <c r="B120" s="153">
        <f>'Dir Salaries &amp; PR Costs'!G109</f>
        <v>0</v>
      </c>
      <c r="C120" s="337"/>
      <c r="D120" s="337"/>
      <c r="E120" s="338"/>
      <c r="F120" s="59">
        <f>SUM(Table53038[[#This Row],[Original Budget Amount]:[Mod 3 Amount]])</f>
        <v>0</v>
      </c>
    </row>
    <row r="121" spans="1:6" s="56" customFormat="1" ht="13.5" x14ac:dyDescent="0.35">
      <c r="A121" s="152">
        <f>'Exp. Summary'!A129</f>
        <v>0</v>
      </c>
      <c r="B121" s="153">
        <f>'Dir Salaries &amp; PR Costs'!G110</f>
        <v>0</v>
      </c>
      <c r="C121" s="337"/>
      <c r="D121" s="337"/>
      <c r="E121" s="338"/>
      <c r="F121" s="59">
        <f>SUM(Table53038[[#This Row],[Original Budget Amount]:[Mod 3 Amount]])</f>
        <v>0</v>
      </c>
    </row>
    <row r="122" spans="1:6" s="56" customFormat="1" ht="13.5" x14ac:dyDescent="0.35">
      <c r="A122" s="152">
        <f>'Exp. Summary'!A130</f>
        <v>0</v>
      </c>
      <c r="B122" s="153">
        <f>'Dir Salaries &amp; PR Costs'!G111</f>
        <v>0</v>
      </c>
      <c r="C122" s="337"/>
      <c r="D122" s="337"/>
      <c r="E122" s="338"/>
      <c r="F122" s="59">
        <f>SUM(Table53038[[#This Row],[Original Budget Amount]:[Mod 3 Amount]])</f>
        <v>0</v>
      </c>
    </row>
    <row r="123" spans="1:6" s="56" customFormat="1" ht="13.5" x14ac:dyDescent="0.35">
      <c r="A123" s="152">
        <f>'Exp. Summary'!A131</f>
        <v>0</v>
      </c>
      <c r="B123" s="153">
        <f>'Dir Salaries &amp; PR Costs'!G112</f>
        <v>0</v>
      </c>
      <c r="C123" s="337"/>
      <c r="D123" s="337"/>
      <c r="E123" s="338"/>
      <c r="F123" s="59">
        <f>SUM(Table53038[[#This Row],[Original Budget Amount]:[Mod 3 Amount]])</f>
        <v>0</v>
      </c>
    </row>
    <row r="124" spans="1:6" s="56" customFormat="1" ht="13.5" x14ac:dyDescent="0.35">
      <c r="A124" s="152">
        <f>'Exp. Summary'!A132</f>
        <v>0</v>
      </c>
      <c r="B124" s="153">
        <f>'Dir Salaries &amp; PR Costs'!G113</f>
        <v>0</v>
      </c>
      <c r="C124" s="337"/>
      <c r="D124" s="337"/>
      <c r="E124" s="338"/>
      <c r="F124" s="59">
        <f>SUM(Table53038[[#This Row],[Original Budget Amount]:[Mod 3 Amount]])</f>
        <v>0</v>
      </c>
    </row>
    <row r="125" spans="1:6" s="56" customFormat="1" ht="13.5" x14ac:dyDescent="0.35">
      <c r="A125" s="152">
        <f>'Exp. Summary'!A133</f>
        <v>0</v>
      </c>
      <c r="B125" s="153">
        <f>'Dir Salaries &amp; PR Costs'!G114</f>
        <v>0</v>
      </c>
      <c r="C125" s="337"/>
      <c r="D125" s="337"/>
      <c r="E125" s="338"/>
      <c r="F125" s="59">
        <f>SUM(Table53038[[#This Row],[Original Budget Amount]:[Mod 3 Amount]])</f>
        <v>0</v>
      </c>
    </row>
    <row r="126" spans="1:6" s="56" customFormat="1" ht="13.5" x14ac:dyDescent="0.35">
      <c r="A126" s="152">
        <f>'Exp. Summary'!A134</f>
        <v>0</v>
      </c>
      <c r="B126" s="153">
        <f>'Dir Salaries &amp; PR Costs'!G115</f>
        <v>0</v>
      </c>
      <c r="C126" s="337"/>
      <c r="D126" s="337"/>
      <c r="E126" s="338"/>
      <c r="F126" s="59">
        <f>SUM(Table53038[[#This Row],[Original Budget Amount]:[Mod 3 Amount]])</f>
        <v>0</v>
      </c>
    </row>
    <row r="127" spans="1:6" s="56" customFormat="1" ht="13.5" x14ac:dyDescent="0.35">
      <c r="A127" s="152">
        <f>'Exp. Summary'!A135</f>
        <v>0</v>
      </c>
      <c r="B127" s="153">
        <f>'Dir Salaries &amp; PR Costs'!G116</f>
        <v>0</v>
      </c>
      <c r="C127" s="337"/>
      <c r="D127" s="337"/>
      <c r="E127" s="338"/>
      <c r="F127" s="59">
        <f>SUM(Table53038[[#This Row],[Original Budget Amount]:[Mod 3 Amount]])</f>
        <v>0</v>
      </c>
    </row>
    <row r="128" spans="1:6" s="56" customFormat="1" ht="13.5" x14ac:dyDescent="0.35">
      <c r="A128" s="152">
        <f>'Exp. Summary'!A136</f>
        <v>0</v>
      </c>
      <c r="B128" s="153">
        <f>'Dir Salaries &amp; PR Costs'!G117</f>
        <v>0</v>
      </c>
      <c r="C128" s="337"/>
      <c r="D128" s="337"/>
      <c r="E128" s="338"/>
      <c r="F128" s="59">
        <f>SUM(Table53038[[#This Row],[Original Budget Amount]:[Mod 3 Amount]])</f>
        <v>0</v>
      </c>
    </row>
    <row r="129" spans="1:6" s="56" customFormat="1" ht="13.5" x14ac:dyDescent="0.35">
      <c r="A129" s="152">
        <f>'Exp. Summary'!A137</f>
        <v>0</v>
      </c>
      <c r="B129" s="153">
        <f>'Dir Salaries &amp; PR Costs'!G118</f>
        <v>0</v>
      </c>
      <c r="C129" s="337"/>
      <c r="D129" s="337"/>
      <c r="E129" s="338"/>
      <c r="F129" s="59">
        <f>SUM(Table53038[[#This Row],[Original Budget Amount]:[Mod 3 Amount]])</f>
        <v>0</v>
      </c>
    </row>
    <row r="130" spans="1:6" s="56" customFormat="1" ht="13.5" x14ac:dyDescent="0.35">
      <c r="A130" s="152">
        <f>'Exp. Summary'!A138</f>
        <v>0</v>
      </c>
      <c r="B130" s="153">
        <f>'Dir Salaries &amp; PR Costs'!G119</f>
        <v>0</v>
      </c>
      <c r="C130" s="337"/>
      <c r="D130" s="337"/>
      <c r="E130" s="338"/>
      <c r="F130" s="59">
        <f>SUM(Table53038[[#This Row],[Original Budget Amount]:[Mod 3 Amount]])</f>
        <v>0</v>
      </c>
    </row>
    <row r="131" spans="1:6" s="56" customFormat="1" ht="13.5" x14ac:dyDescent="0.35">
      <c r="A131" s="152">
        <f>'Exp. Summary'!A139</f>
        <v>0</v>
      </c>
      <c r="B131" s="153">
        <f>'Dir Salaries &amp; PR Costs'!G120</f>
        <v>0</v>
      </c>
      <c r="C131" s="337"/>
      <c r="D131" s="337"/>
      <c r="E131" s="338"/>
      <c r="F131" s="59">
        <f>SUM(Table53038[[#This Row],[Original Budget Amount]:[Mod 3 Amount]])</f>
        <v>0</v>
      </c>
    </row>
    <row r="132" spans="1:6" s="56" customFormat="1" ht="13.5" x14ac:dyDescent="0.35">
      <c r="A132" s="152">
        <f>'Exp. Summary'!A140</f>
        <v>0</v>
      </c>
      <c r="B132" s="153">
        <f>'Dir Salaries &amp; PR Costs'!G121</f>
        <v>0</v>
      </c>
      <c r="C132" s="337"/>
      <c r="D132" s="337"/>
      <c r="E132" s="338"/>
      <c r="F132" s="59">
        <f>SUM(Table53038[[#This Row],[Original Budget Amount]:[Mod 3 Amount]])</f>
        <v>0</v>
      </c>
    </row>
    <row r="133" spans="1:6" s="56" customFormat="1" ht="13.5" x14ac:dyDescent="0.35">
      <c r="A133" s="152">
        <f>'Exp. Summary'!A141</f>
        <v>0</v>
      </c>
      <c r="B133" s="153">
        <f>'Dir Salaries &amp; PR Costs'!G122</f>
        <v>0</v>
      </c>
      <c r="C133" s="337"/>
      <c r="D133" s="337"/>
      <c r="E133" s="338"/>
      <c r="F133" s="59">
        <f>SUM(Table53038[[#This Row],[Original Budget Amount]:[Mod 3 Amount]])</f>
        <v>0</v>
      </c>
    </row>
    <row r="134" spans="1:6" s="56" customFormat="1" ht="13.5" x14ac:dyDescent="0.35">
      <c r="A134" s="152">
        <f>'Exp. Summary'!A142</f>
        <v>0</v>
      </c>
      <c r="B134" s="153">
        <f>'Dir Salaries &amp; PR Costs'!G123</f>
        <v>0</v>
      </c>
      <c r="C134" s="337"/>
      <c r="D134" s="337"/>
      <c r="E134" s="338"/>
      <c r="F134" s="59">
        <f>SUM(Table53038[[#This Row],[Original Budget Amount]:[Mod 3 Amount]])</f>
        <v>0</v>
      </c>
    </row>
    <row r="135" spans="1:6" s="56" customFormat="1" ht="13.5" x14ac:dyDescent="0.35">
      <c r="A135" s="152">
        <f>'Exp. Summary'!A143</f>
        <v>0</v>
      </c>
      <c r="B135" s="153">
        <f>'Dir Salaries &amp; PR Costs'!G124</f>
        <v>0</v>
      </c>
      <c r="C135" s="337"/>
      <c r="D135" s="337"/>
      <c r="E135" s="338"/>
      <c r="F135" s="59">
        <f>SUM(Table53038[[#This Row],[Original Budget Amount]:[Mod 3 Amount]])</f>
        <v>0</v>
      </c>
    </row>
    <row r="136" spans="1:6" s="56" customFormat="1" ht="13.5" x14ac:dyDescent="0.35">
      <c r="A136" s="152">
        <f>'Exp. Summary'!A144</f>
        <v>0</v>
      </c>
      <c r="B136" s="153">
        <f>'Dir Salaries &amp; PR Costs'!G125</f>
        <v>0</v>
      </c>
      <c r="C136" s="337"/>
      <c r="D136" s="337"/>
      <c r="E136" s="338"/>
      <c r="F136" s="59">
        <f>SUM(Table53038[[#This Row],[Original Budget Amount]:[Mod 3 Amount]])</f>
        <v>0</v>
      </c>
    </row>
    <row r="137" spans="1:6" s="56" customFormat="1" ht="13.5" x14ac:dyDescent="0.35">
      <c r="A137" s="152">
        <f>'Exp. Summary'!A145</f>
        <v>0</v>
      </c>
      <c r="B137" s="153">
        <f>'Dir Salaries &amp; PR Costs'!G126</f>
        <v>0</v>
      </c>
      <c r="C137" s="337"/>
      <c r="D137" s="337"/>
      <c r="E137" s="338"/>
      <c r="F137" s="59">
        <f>SUM(Table53038[[#This Row],[Original Budget Amount]:[Mod 3 Amount]])</f>
        <v>0</v>
      </c>
    </row>
    <row r="138" spans="1:6" s="56" customFormat="1" ht="13.5" x14ac:dyDescent="0.35">
      <c r="A138" s="152">
        <f>'Exp. Summary'!A146</f>
        <v>0</v>
      </c>
      <c r="B138" s="153">
        <f>'Dir Salaries &amp; PR Costs'!G127</f>
        <v>0</v>
      </c>
      <c r="C138" s="337"/>
      <c r="D138" s="337"/>
      <c r="E138" s="338"/>
      <c r="F138" s="59">
        <f>SUM(Table53038[[#This Row],[Original Budget Amount]:[Mod 3 Amount]])</f>
        <v>0</v>
      </c>
    </row>
    <row r="139" spans="1:6" s="56" customFormat="1" ht="13.5" x14ac:dyDescent="0.35">
      <c r="A139" s="152">
        <f>'Exp. Summary'!A147</f>
        <v>0</v>
      </c>
      <c r="B139" s="153">
        <f>'Dir Salaries &amp; PR Costs'!G128</f>
        <v>0</v>
      </c>
      <c r="C139" s="337"/>
      <c r="D139" s="337"/>
      <c r="E139" s="338"/>
      <c r="F139" s="59">
        <f>SUM(Table53038[[#This Row],[Original Budget Amount]:[Mod 3 Amount]])</f>
        <v>0</v>
      </c>
    </row>
    <row r="140" spans="1:6" s="56" customFormat="1" ht="13.5" x14ac:dyDescent="0.35">
      <c r="A140" s="152">
        <f>'Exp. Summary'!A148</f>
        <v>0</v>
      </c>
      <c r="B140" s="153">
        <f>'Dir Salaries &amp; PR Costs'!G129</f>
        <v>0</v>
      </c>
      <c r="C140" s="337"/>
      <c r="D140" s="337"/>
      <c r="E140" s="338"/>
      <c r="F140" s="59">
        <f>SUM(Table53038[[#This Row],[Original Budget Amount]:[Mod 3 Amount]])</f>
        <v>0</v>
      </c>
    </row>
    <row r="141" spans="1:6" s="56" customFormat="1" ht="13.5" x14ac:dyDescent="0.35">
      <c r="A141" s="152">
        <f>'Exp. Summary'!A149</f>
        <v>0</v>
      </c>
      <c r="B141" s="153">
        <f>'Dir Salaries &amp; PR Costs'!G130</f>
        <v>0</v>
      </c>
      <c r="C141" s="337"/>
      <c r="D141" s="337"/>
      <c r="E141" s="338"/>
      <c r="F141" s="59">
        <f>SUM(Table53038[[#This Row],[Original Budget Amount]:[Mod 3 Amount]])</f>
        <v>0</v>
      </c>
    </row>
    <row r="142" spans="1:6" s="56" customFormat="1" ht="13.5" x14ac:dyDescent="0.35">
      <c r="A142" s="152">
        <f>'Exp. Summary'!A150</f>
        <v>0</v>
      </c>
      <c r="B142" s="153">
        <f>'Dir Salaries &amp; PR Costs'!G131</f>
        <v>0</v>
      </c>
      <c r="C142" s="337"/>
      <c r="D142" s="337"/>
      <c r="E142" s="338"/>
      <c r="F142" s="59">
        <f>SUM(Table53038[[#This Row],[Original Budget Amount]:[Mod 3 Amount]])</f>
        <v>0</v>
      </c>
    </row>
    <row r="143" spans="1:6" s="56" customFormat="1" ht="13.5" x14ac:dyDescent="0.35">
      <c r="A143" s="152">
        <f>'Exp. Summary'!A151</f>
        <v>0</v>
      </c>
      <c r="B143" s="153">
        <f>'Dir Salaries &amp; PR Costs'!G132</f>
        <v>0</v>
      </c>
      <c r="C143" s="337"/>
      <c r="D143" s="337"/>
      <c r="E143" s="338"/>
      <c r="F143" s="59">
        <f>SUM(Table53038[[#This Row],[Original Budget Amount]:[Mod 3 Amount]])</f>
        <v>0</v>
      </c>
    </row>
    <row r="144" spans="1:6" s="56" customFormat="1" ht="13.5" x14ac:dyDescent="0.35">
      <c r="A144" s="152">
        <f>'Exp. Summary'!A152</f>
        <v>0</v>
      </c>
      <c r="B144" s="153">
        <f>'Dir Salaries &amp; PR Costs'!G133</f>
        <v>0</v>
      </c>
      <c r="C144" s="337"/>
      <c r="D144" s="337"/>
      <c r="E144" s="338"/>
      <c r="F144" s="59">
        <f>SUM(Table53038[[#This Row],[Original Budget Amount]:[Mod 3 Amount]])</f>
        <v>0</v>
      </c>
    </row>
    <row r="145" spans="1:6" s="56" customFormat="1" ht="13.5" x14ac:dyDescent="0.35">
      <c r="A145" s="152">
        <f>'Exp. Summary'!A153</f>
        <v>0</v>
      </c>
      <c r="B145" s="153">
        <f>'Dir Salaries &amp; PR Costs'!G134</f>
        <v>0</v>
      </c>
      <c r="C145" s="337"/>
      <c r="D145" s="337"/>
      <c r="E145" s="338"/>
      <c r="F145" s="59">
        <f>SUM(Table53038[[#This Row],[Original Budget Amount]:[Mod 3 Amount]])</f>
        <v>0</v>
      </c>
    </row>
    <row r="146" spans="1:6" s="56" customFormat="1" ht="13.5" x14ac:dyDescent="0.35">
      <c r="A146" s="152">
        <f>'Exp. Summary'!A154</f>
        <v>0</v>
      </c>
      <c r="B146" s="153">
        <f>'Dir Salaries &amp; PR Costs'!G135</f>
        <v>0</v>
      </c>
      <c r="C146" s="337"/>
      <c r="D146" s="337"/>
      <c r="E146" s="338"/>
      <c r="F146" s="59">
        <f>SUM(Table53038[[#This Row],[Original Budget Amount]:[Mod 3 Amount]])</f>
        <v>0</v>
      </c>
    </row>
    <row r="147" spans="1:6" s="56" customFormat="1" ht="13.5" x14ac:dyDescent="0.35">
      <c r="A147" s="336">
        <f>'Exp. Summary'!A155</f>
        <v>0</v>
      </c>
      <c r="B147" s="153">
        <f>'Dir Salaries &amp; PR Costs'!G136</f>
        <v>0</v>
      </c>
      <c r="C147" s="337"/>
      <c r="D147" s="337"/>
      <c r="E147" s="338"/>
      <c r="F147" s="59">
        <f>SUM(Table53038[[#This Row],[Original Budget Amount]:[Mod 3 Amount]])</f>
        <v>0</v>
      </c>
    </row>
    <row r="148" spans="1:6" s="56" customFormat="1" ht="13.5" x14ac:dyDescent="0.35">
      <c r="A148" s="336">
        <f>'Exp. Summary'!A156</f>
        <v>0</v>
      </c>
      <c r="B148" s="153">
        <f>'Dir Salaries &amp; PR Costs'!G137</f>
        <v>0</v>
      </c>
      <c r="C148" s="337"/>
      <c r="D148" s="337"/>
      <c r="E148" s="338"/>
      <c r="F148" s="59">
        <f>SUM(Table53038[[#This Row],[Original Budget Amount]:[Mod 3 Amount]])</f>
        <v>0</v>
      </c>
    </row>
    <row r="149" spans="1:6" s="56" customFormat="1" ht="13.5" x14ac:dyDescent="0.35">
      <c r="A149" s="336">
        <f>'Exp. Summary'!A157</f>
        <v>0</v>
      </c>
      <c r="B149" s="153">
        <f>'Dir Salaries &amp; PR Costs'!G138</f>
        <v>0</v>
      </c>
      <c r="C149" s="337"/>
      <c r="D149" s="337"/>
      <c r="E149" s="338"/>
      <c r="F149" s="59">
        <f>SUM(Table53038[[#This Row],[Original Budget Amount]:[Mod 3 Amount]])</f>
        <v>0</v>
      </c>
    </row>
    <row r="150" spans="1:6" s="56" customFormat="1" ht="13.5" x14ac:dyDescent="0.35">
      <c r="A150" s="336">
        <f>'Exp. Summary'!A158</f>
        <v>0</v>
      </c>
      <c r="B150" s="153">
        <f>'Dir Salaries &amp; PR Costs'!G139</f>
        <v>0</v>
      </c>
      <c r="C150" s="337"/>
      <c r="D150" s="337"/>
      <c r="E150" s="338"/>
      <c r="F150" s="59">
        <f>SUM(Table53038[[#This Row],[Original Budget Amount]:[Mod 3 Amount]])</f>
        <v>0</v>
      </c>
    </row>
    <row r="151" spans="1:6" s="56" customFormat="1" ht="13.5" x14ac:dyDescent="0.35">
      <c r="A151" s="336">
        <f>'Exp. Summary'!A159</f>
        <v>0</v>
      </c>
      <c r="B151" s="153">
        <f>'Dir Salaries &amp; PR Costs'!G140</f>
        <v>0</v>
      </c>
      <c r="C151" s="337"/>
      <c r="D151" s="337"/>
      <c r="E151" s="338"/>
      <c r="F151" s="59">
        <f>SUM(Table53038[[#This Row],[Original Budget Amount]:[Mod 3 Amount]])</f>
        <v>0</v>
      </c>
    </row>
    <row r="152" spans="1:6" s="56" customFormat="1" ht="13.5" x14ac:dyDescent="0.35">
      <c r="A152" s="336">
        <f>'Exp. Summary'!A160</f>
        <v>0</v>
      </c>
      <c r="B152" s="153">
        <f>'Dir Salaries &amp; PR Costs'!G141</f>
        <v>0</v>
      </c>
      <c r="C152" s="337"/>
      <c r="D152" s="337"/>
      <c r="E152" s="338"/>
      <c r="F152" s="59">
        <f>SUM(Table53038[[#This Row],[Original Budget Amount]:[Mod 3 Amount]])</f>
        <v>0</v>
      </c>
    </row>
    <row r="153" spans="1:6" s="56" customFormat="1" ht="13.5" x14ac:dyDescent="0.35">
      <c r="A153" s="336">
        <f>'Exp. Summary'!A161</f>
        <v>0</v>
      </c>
      <c r="B153" s="153">
        <f>'Dir Salaries &amp; PR Costs'!G142</f>
        <v>0</v>
      </c>
      <c r="C153" s="337"/>
      <c r="D153" s="337"/>
      <c r="E153" s="338"/>
      <c r="F153" s="59">
        <f>SUM(Table53038[[#This Row],[Original Budget Amount]:[Mod 3 Amount]])</f>
        <v>0</v>
      </c>
    </row>
    <row r="154" spans="1:6" s="56" customFormat="1" ht="13.5" x14ac:dyDescent="0.35">
      <c r="A154" s="336">
        <f>'Exp. Summary'!A162</f>
        <v>0</v>
      </c>
      <c r="B154" s="153">
        <f>'Dir Salaries &amp; PR Costs'!G143</f>
        <v>0</v>
      </c>
      <c r="C154" s="337"/>
      <c r="D154" s="337"/>
      <c r="E154" s="338"/>
      <c r="F154" s="59">
        <f>SUM(Table53038[[#This Row],[Original Budget Amount]:[Mod 3 Amount]])</f>
        <v>0</v>
      </c>
    </row>
    <row r="155" spans="1:6" s="56" customFormat="1" ht="13.5" x14ac:dyDescent="0.35">
      <c r="A155" s="336">
        <f>'Exp. Summary'!A163</f>
        <v>0</v>
      </c>
      <c r="B155" s="153">
        <f>'Dir Salaries &amp; PR Costs'!G144</f>
        <v>0</v>
      </c>
      <c r="C155" s="337"/>
      <c r="D155" s="337"/>
      <c r="E155" s="338"/>
      <c r="F155" s="59">
        <f>SUM(Table53038[[#This Row],[Original Budget Amount]:[Mod 3 Amount]])</f>
        <v>0</v>
      </c>
    </row>
    <row r="156" spans="1:6" s="56" customFormat="1" ht="13.5" x14ac:dyDescent="0.35">
      <c r="A156" s="336">
        <f>'Exp. Summary'!A164</f>
        <v>0</v>
      </c>
      <c r="B156" s="153">
        <f>'Dir Salaries &amp; PR Costs'!G145</f>
        <v>0</v>
      </c>
      <c r="C156" s="337"/>
      <c r="D156" s="337"/>
      <c r="E156" s="338"/>
      <c r="F156" s="59">
        <f>SUM(Table53038[[#This Row],[Original Budget Amount]:[Mod 3 Amount]])</f>
        <v>0</v>
      </c>
    </row>
    <row r="157" spans="1:6" s="56" customFormat="1" ht="13.5" x14ac:dyDescent="0.35">
      <c r="A157" s="336">
        <f>'Exp. Summary'!A165</f>
        <v>0</v>
      </c>
      <c r="B157" s="153">
        <f>'Dir Salaries &amp; PR Costs'!G146</f>
        <v>0</v>
      </c>
      <c r="C157" s="337"/>
      <c r="D157" s="337"/>
      <c r="E157" s="338"/>
      <c r="F157" s="59">
        <f>SUM(Table53038[[#This Row],[Original Budget Amount]:[Mod 3 Amount]])</f>
        <v>0</v>
      </c>
    </row>
    <row r="158" spans="1:6" s="56" customFormat="1" ht="13.5" x14ac:dyDescent="0.35">
      <c r="A158" s="336">
        <f>'Exp. Summary'!A166</f>
        <v>0</v>
      </c>
      <c r="B158" s="153">
        <f>'Dir Salaries &amp; PR Costs'!G147</f>
        <v>0</v>
      </c>
      <c r="C158" s="337"/>
      <c r="D158" s="337"/>
      <c r="E158" s="338"/>
      <c r="F158" s="59">
        <f>SUM(Table53038[[#This Row],[Original Budget Amount]:[Mod 3 Amount]])</f>
        <v>0</v>
      </c>
    </row>
    <row r="159" spans="1:6" s="56" customFormat="1" ht="13.5" x14ac:dyDescent="0.35">
      <c r="A159" s="336">
        <f>'Exp. Summary'!A167</f>
        <v>0</v>
      </c>
      <c r="B159" s="153">
        <f>'Dir Salaries &amp; PR Costs'!G148</f>
        <v>0</v>
      </c>
      <c r="C159" s="337"/>
      <c r="D159" s="337"/>
      <c r="E159" s="338"/>
      <c r="F159" s="59">
        <f>SUM(Table53038[[#This Row],[Original Budget Amount]:[Mod 3 Amount]])</f>
        <v>0</v>
      </c>
    </row>
    <row r="160" spans="1:6" s="56" customFormat="1" ht="13.5" x14ac:dyDescent="0.35">
      <c r="A160" s="336">
        <f>'Exp. Summary'!A168</f>
        <v>0</v>
      </c>
      <c r="B160" s="153">
        <f>'Dir Salaries &amp; PR Costs'!G149</f>
        <v>0</v>
      </c>
      <c r="C160" s="337"/>
      <c r="D160" s="337"/>
      <c r="E160" s="338"/>
      <c r="F160" s="59">
        <f>SUM(Table53038[[#This Row],[Original Budget Amount]:[Mod 3 Amount]])</f>
        <v>0</v>
      </c>
    </row>
    <row r="161" spans="1:6" s="56" customFormat="1" ht="13.5" x14ac:dyDescent="0.35">
      <c r="A161" s="152" t="str">
        <f>'Exp. Summary'!A169</f>
        <v>PR and Benefit Costs for Direct Program Staff</v>
      </c>
      <c r="B161" s="153">
        <f>SUM(B162:B166)</f>
        <v>0</v>
      </c>
      <c r="C161" s="153">
        <f>SUM(C162:C166)</f>
        <v>0</v>
      </c>
      <c r="D161" s="153">
        <f>SUM(D162:D166)</f>
        <v>0</v>
      </c>
      <c r="E161" s="309">
        <f>SUM(E162:E166)</f>
        <v>0</v>
      </c>
      <c r="F161" s="153">
        <f>SUM(F162:F166)</f>
        <v>0</v>
      </c>
    </row>
    <row r="162" spans="1:6" s="56" customFormat="1" ht="13.5" x14ac:dyDescent="0.35">
      <c r="A162" s="152" t="str">
        <f>'Exp. Summary'!A170</f>
        <v>Social Security/Medicare</v>
      </c>
      <c r="B162" s="58">
        <f>'Dir Salaries &amp; PR Costs'!C6</f>
        <v>0</v>
      </c>
      <c r="C162" s="161"/>
      <c r="D162" s="161"/>
      <c r="E162" s="317"/>
      <c r="F162" s="59">
        <f>SUM(Table53038[[#This Row],[Original Budget Amount]:[Mod 3 Amount]])</f>
        <v>0</v>
      </c>
    </row>
    <row r="163" spans="1:6" s="56" customFormat="1" ht="13.5" x14ac:dyDescent="0.35">
      <c r="A163" s="152" t="str">
        <f>'Exp. Summary'!A171</f>
        <v>Workers' Comp.</v>
      </c>
      <c r="B163" s="58">
        <f>'Dir Salaries &amp; PR Costs'!C7</f>
        <v>0</v>
      </c>
      <c r="C163" s="161"/>
      <c r="D163" s="161"/>
      <c r="E163" s="317"/>
      <c r="F163" s="59">
        <f>SUM(Table53038[[#This Row],[Original Budget Amount]:[Mod 3 Amount]])</f>
        <v>0</v>
      </c>
    </row>
    <row r="164" spans="1:6" s="56" customFormat="1" ht="13.5" x14ac:dyDescent="0.35">
      <c r="A164" s="152" t="str">
        <f>'Exp. Summary'!A172</f>
        <v>Unemployment Ins.</v>
      </c>
      <c r="B164" s="58">
        <f>Table16[[#Totals],[Unemployment Insurance]]</f>
        <v>0</v>
      </c>
      <c r="C164" s="161"/>
      <c r="D164" s="161"/>
      <c r="E164" s="317"/>
      <c r="F164" s="59">
        <f>SUM(Table53038[[#This Row],[Original Budget Amount]:[Mod 3 Amount]])</f>
        <v>0</v>
      </c>
    </row>
    <row r="165" spans="1:6" s="56" customFormat="1" ht="13.5" x14ac:dyDescent="0.35">
      <c r="A165" s="152" t="str">
        <f>'Exp. Summary'!A173</f>
        <v>Retirement Exp.</v>
      </c>
      <c r="B165" s="58">
        <f>Table16[[#Totals],[Retirement Expense]]</f>
        <v>0</v>
      </c>
      <c r="C165" s="161"/>
      <c r="D165" s="161"/>
      <c r="E165" s="317"/>
      <c r="F165" s="59">
        <f>SUM(Table53038[[#This Row],[Original Budget Amount]:[Mod 3 Amount]])</f>
        <v>0</v>
      </c>
    </row>
    <row r="166" spans="1:6" s="56" customFormat="1" ht="13.5" x14ac:dyDescent="0.35">
      <c r="A166" s="152" t="str">
        <f>'Exp. Summary'!A174</f>
        <v>Insurance</v>
      </c>
      <c r="B166" s="58">
        <f>SUM(Table16[[#Totals],[Health Insurance]:[Long Term Disability]])</f>
        <v>0</v>
      </c>
      <c r="C166" s="161"/>
      <c r="D166" s="161"/>
      <c r="E166" s="317"/>
      <c r="F166" s="59">
        <f>SUM(Table53038[[#This Row],[Original Budget Amount]:[Mod 3 Amount]])</f>
        <v>0</v>
      </c>
    </row>
    <row r="167" spans="1:6" s="56" customFormat="1" ht="13.5" x14ac:dyDescent="0.35">
      <c r="A167" s="152" t="str">
        <f>'Exp. Summary'!A175</f>
        <v>Direct Occupancy Costs</v>
      </c>
      <c r="B167" s="62">
        <f>Summary!E21</f>
        <v>0</v>
      </c>
      <c r="C167" s="161"/>
      <c r="D167" s="161"/>
      <c r="E167" s="317"/>
      <c r="F167" s="59">
        <f>SUM(Table53038[[#This Row],[Original Budget Amount]:[Mod 3 Amount]])</f>
        <v>0</v>
      </c>
    </row>
    <row r="168" spans="1:6" s="56" customFormat="1" ht="15" customHeight="1" x14ac:dyDescent="0.35">
      <c r="A168" s="152" t="e">
        <f>'Exp. Summary'!A176</f>
        <v>#REF!</v>
      </c>
      <c r="B168" s="62" t="e">
        <f>Summary!#REF!</f>
        <v>#REF!</v>
      </c>
      <c r="C168" s="161"/>
      <c r="D168" s="161"/>
      <c r="E168" s="317"/>
      <c r="F168" s="59" t="e">
        <f>SUM(Table53038[[#This Row],[Original Budget Amount]:[Mod 3 Amount]])</f>
        <v>#REF!</v>
      </c>
    </row>
    <row r="169" spans="1:6" s="56" customFormat="1" ht="15" customHeight="1" x14ac:dyDescent="0.35">
      <c r="A169" s="152" t="str">
        <f>'Exp. Summary'!A177</f>
        <v>Program Rental Costs</v>
      </c>
      <c r="B169" s="62">
        <f>Summary!E22</f>
        <v>0</v>
      </c>
      <c r="C169" s="161"/>
      <c r="D169" s="161"/>
      <c r="E169" s="317"/>
      <c r="F169" s="59">
        <f>SUM(Table53038[[#This Row],[Original Budget Amount]:[Mod 3 Amount]])</f>
        <v>0</v>
      </c>
    </row>
    <row r="170" spans="1:6" s="56" customFormat="1" ht="15" customHeight="1" x14ac:dyDescent="0.35">
      <c r="A170" s="152" t="str">
        <f>'Exp. Summary'!A178</f>
        <v>Direct Equipment Subject to Depreciation</v>
      </c>
      <c r="B170" s="62">
        <f>Summary!E23</f>
        <v>0</v>
      </c>
      <c r="C170" s="306"/>
      <c r="D170" s="306"/>
      <c r="E170" s="318"/>
      <c r="F170" s="59">
        <f>SUM(Table53038[[#This Row],[Original Budget Amount]:[Mod 3 Amount]])</f>
        <v>0</v>
      </c>
    </row>
    <row r="171" spans="1:6" s="56" customFormat="1" ht="20.149999999999999" customHeight="1" x14ac:dyDescent="0.35">
      <c r="A171" s="60" t="s">
        <v>83</v>
      </c>
      <c r="B171" s="61" t="e">
        <f>SUM(B22:B170)-B22-B161</f>
        <v>#REF!</v>
      </c>
      <c r="C171" s="61">
        <f>SUM(C22:C170)-C22-C161</f>
        <v>0</v>
      </c>
      <c r="D171" s="61">
        <f>SUM(D22:D170)-D22-D161</f>
        <v>0</v>
      </c>
      <c r="E171" s="61">
        <f>SUM(E22:E170)-E22-E161</f>
        <v>0</v>
      </c>
      <c r="F171" s="61" t="e">
        <f>SUM(F22:F170)-F22-F161</f>
        <v>#REF!</v>
      </c>
    </row>
    <row r="172" spans="1:6" s="56" customFormat="1" ht="13.5" x14ac:dyDescent="0.35">
      <c r="A172" s="60"/>
      <c r="B172" s="61"/>
      <c r="C172" s="61"/>
      <c r="D172" s="162"/>
      <c r="E172" s="61"/>
    </row>
    <row r="173" spans="1:6" s="56" customFormat="1" ht="30.75" customHeight="1" x14ac:dyDescent="0.35"/>
    <row r="174" spans="1:6" s="56" customFormat="1" ht="27" x14ac:dyDescent="0.35">
      <c r="A174" s="160" t="s">
        <v>53</v>
      </c>
      <c r="B174" s="159" t="s">
        <v>286</v>
      </c>
      <c r="C174" s="315" t="s">
        <v>283</v>
      </c>
      <c r="D174" s="316" t="s">
        <v>284</v>
      </c>
      <c r="E174" s="314" t="s">
        <v>285</v>
      </c>
      <c r="F174" s="159" t="s">
        <v>294</v>
      </c>
    </row>
    <row r="175" spans="1:6" s="56" customFormat="1" ht="13.5" x14ac:dyDescent="0.35">
      <c r="A175" s="56" t="str">
        <f>'Exp. Summary'!A182</f>
        <v>Federal Indirect Cost Rate</v>
      </c>
      <c r="B175" s="61" t="e">
        <f>SUM(B176:B190)</f>
        <v>#REF!</v>
      </c>
      <c r="C175" s="61">
        <f>SUM(C176:C190)</f>
        <v>0</v>
      </c>
      <c r="D175" s="61">
        <f>SUM(D176:D190)</f>
        <v>0</v>
      </c>
      <c r="E175" s="59">
        <f>SUM(E176:E190)</f>
        <v>0</v>
      </c>
      <c r="F175" s="61" t="e">
        <f>SUM(F176:F190)</f>
        <v>#REF!</v>
      </c>
    </row>
    <row r="176" spans="1:6" s="56" customFormat="1" ht="13.5" x14ac:dyDescent="0.35">
      <c r="A176" s="56" t="e">
        <f>'Exp. Summary'!A183</f>
        <v>#REF!</v>
      </c>
      <c r="B176" s="58" t="e">
        <f>#REF!</f>
        <v>#REF!</v>
      </c>
      <c r="C176" s="161"/>
      <c r="D176" s="161"/>
      <c r="E176" s="317"/>
      <c r="F176" s="59" t="e">
        <f>SUM(Table63147[[#This Row],[Original Budget Amount]:[Mod 3 Amount]])</f>
        <v>#REF!</v>
      </c>
    </row>
    <row r="177" spans="1:6" s="56" customFormat="1" ht="13.5" x14ac:dyDescent="0.35">
      <c r="A177" s="56" t="e">
        <f>'Exp. Summary'!A184</f>
        <v>#REF!</v>
      </c>
      <c r="B177" s="58" t="e">
        <f>#REF!</f>
        <v>#REF!</v>
      </c>
      <c r="C177" s="161"/>
      <c r="D177" s="161"/>
      <c r="E177" s="317"/>
      <c r="F177" s="59" t="e">
        <f>SUM(Table63147[[#This Row],[Original Budget Amount]:[Mod 3 Amount]])</f>
        <v>#REF!</v>
      </c>
    </row>
    <row r="178" spans="1:6" s="56" customFormat="1" ht="13.5" x14ac:dyDescent="0.35">
      <c r="A178" s="56" t="e">
        <f>'Exp. Summary'!A185</f>
        <v>#REF!</v>
      </c>
      <c r="B178" s="58" t="e">
        <f>#REF!</f>
        <v>#REF!</v>
      </c>
      <c r="C178" s="161"/>
      <c r="D178" s="161"/>
      <c r="E178" s="317"/>
      <c r="F178" s="59" t="e">
        <f>SUM(Table63147[[#This Row],[Original Budget Amount]:[Mod 3 Amount]])</f>
        <v>#REF!</v>
      </c>
    </row>
    <row r="179" spans="1:6" s="56" customFormat="1" ht="13.5" x14ac:dyDescent="0.35">
      <c r="A179" s="56" t="e">
        <f>'Exp. Summary'!A186</f>
        <v>#REF!</v>
      </c>
      <c r="B179" s="58" t="e">
        <f>#REF!</f>
        <v>#REF!</v>
      </c>
      <c r="C179" s="161"/>
      <c r="D179" s="161"/>
      <c r="E179" s="317"/>
      <c r="F179" s="59" t="e">
        <f>SUM(Table63147[[#This Row],[Original Budget Amount]:[Mod 3 Amount]])</f>
        <v>#REF!</v>
      </c>
    </row>
    <row r="180" spans="1:6" s="56" customFormat="1" ht="13.5" x14ac:dyDescent="0.35">
      <c r="A180" s="56" t="e">
        <f>'Exp. Summary'!A187</f>
        <v>#REF!</v>
      </c>
      <c r="B180" s="58" t="e">
        <f>#REF!</f>
        <v>#REF!</v>
      </c>
      <c r="C180" s="161"/>
      <c r="D180" s="161"/>
      <c r="E180" s="317"/>
      <c r="F180" s="59" t="e">
        <f>SUM(Table63147[[#This Row],[Original Budget Amount]:[Mod 3 Amount]])</f>
        <v>#REF!</v>
      </c>
    </row>
    <row r="181" spans="1:6" s="56" customFormat="1" ht="13.5" x14ac:dyDescent="0.35">
      <c r="A181" s="56" t="e">
        <f>'Exp. Summary'!A188</f>
        <v>#REF!</v>
      </c>
      <c r="B181" s="58" t="e">
        <f>#REF!</f>
        <v>#REF!</v>
      </c>
      <c r="C181" s="161"/>
      <c r="D181" s="161"/>
      <c r="E181" s="317"/>
      <c r="F181" s="59" t="e">
        <f>SUM(Table63147[[#This Row],[Original Budget Amount]:[Mod 3 Amount]])</f>
        <v>#REF!</v>
      </c>
    </row>
    <row r="182" spans="1:6" s="56" customFormat="1" ht="13.5" x14ac:dyDescent="0.35">
      <c r="A182" s="56" t="e">
        <f>'Exp. Summary'!A189</f>
        <v>#REF!</v>
      </c>
      <c r="B182" s="58" t="e">
        <f>#REF!</f>
        <v>#REF!</v>
      </c>
      <c r="C182" s="161"/>
      <c r="D182" s="161"/>
      <c r="E182" s="317"/>
      <c r="F182" s="59" t="e">
        <f>SUM(Table63147[[#This Row],[Original Budget Amount]:[Mod 3 Amount]])</f>
        <v>#REF!</v>
      </c>
    </row>
    <row r="183" spans="1:6" s="56" customFormat="1" ht="13.5" x14ac:dyDescent="0.35">
      <c r="A183" s="56" t="e">
        <f>'Exp. Summary'!A190</f>
        <v>#REF!</v>
      </c>
      <c r="B183" s="58" t="e">
        <f>#REF!</f>
        <v>#REF!</v>
      </c>
      <c r="C183" s="161"/>
      <c r="D183" s="161"/>
      <c r="E183" s="317"/>
      <c r="F183" s="59" t="e">
        <f>SUM(Table63147[[#This Row],[Original Budget Amount]:[Mod 3 Amount]])</f>
        <v>#REF!</v>
      </c>
    </row>
    <row r="184" spans="1:6" s="56" customFormat="1" ht="13.5" x14ac:dyDescent="0.35">
      <c r="A184" s="56" t="e">
        <f>'Exp. Summary'!A191</f>
        <v>#REF!</v>
      </c>
      <c r="B184" s="58" t="e">
        <f>#REF!</f>
        <v>#REF!</v>
      </c>
      <c r="C184" s="161"/>
      <c r="D184" s="161"/>
      <c r="E184" s="317"/>
      <c r="F184" s="59" t="e">
        <f>SUM(Table63147[[#This Row],[Original Budget Amount]:[Mod 3 Amount]])</f>
        <v>#REF!</v>
      </c>
    </row>
    <row r="185" spans="1:6" s="56" customFormat="1" ht="13.5" x14ac:dyDescent="0.35">
      <c r="A185" s="56" t="e">
        <f>'Exp. Summary'!A192</f>
        <v>#REF!</v>
      </c>
      <c r="B185" s="58" t="e">
        <f>#REF!</f>
        <v>#REF!</v>
      </c>
      <c r="C185" s="161"/>
      <c r="D185" s="161"/>
      <c r="E185" s="317"/>
      <c r="F185" s="59" t="e">
        <f>SUM(Table63147[[#This Row],[Original Budget Amount]:[Mod 3 Amount]])</f>
        <v>#REF!</v>
      </c>
    </row>
    <row r="186" spans="1:6" s="56" customFormat="1" ht="13.5" x14ac:dyDescent="0.35">
      <c r="A186" s="56" t="e">
        <f>'Exp. Summary'!A193</f>
        <v>#REF!</v>
      </c>
      <c r="B186" s="58" t="e">
        <f>#REF!</f>
        <v>#REF!</v>
      </c>
      <c r="C186" s="161"/>
      <c r="D186" s="161"/>
      <c r="E186" s="317"/>
      <c r="F186" s="59" t="e">
        <f>SUM(Table63147[[#This Row],[Original Budget Amount]:[Mod 3 Amount]])</f>
        <v>#REF!</v>
      </c>
    </row>
    <row r="187" spans="1:6" s="56" customFormat="1" ht="13.5" x14ac:dyDescent="0.35">
      <c r="A187" s="56" t="e">
        <f>'Exp. Summary'!A194</f>
        <v>#REF!</v>
      </c>
      <c r="B187" s="58" t="e">
        <f>#REF!</f>
        <v>#REF!</v>
      </c>
      <c r="C187" s="161"/>
      <c r="D187" s="161"/>
      <c r="E187" s="317"/>
      <c r="F187" s="59" t="e">
        <f>SUM(Table63147[[#This Row],[Original Budget Amount]:[Mod 3 Amount]])</f>
        <v>#REF!</v>
      </c>
    </row>
    <row r="188" spans="1:6" s="56" customFormat="1" ht="13.5" x14ac:dyDescent="0.35">
      <c r="A188" s="56" t="e">
        <f>'Exp. Summary'!A195</f>
        <v>#REF!</v>
      </c>
      <c r="B188" s="58" t="e">
        <f>#REF!</f>
        <v>#REF!</v>
      </c>
      <c r="C188" s="161"/>
      <c r="D188" s="161"/>
      <c r="E188" s="317"/>
      <c r="F188" s="59" t="e">
        <f>SUM(Table63147[[#This Row],[Original Budget Amount]:[Mod 3 Amount]])</f>
        <v>#REF!</v>
      </c>
    </row>
    <row r="189" spans="1:6" s="56" customFormat="1" ht="13.5" x14ac:dyDescent="0.35">
      <c r="A189" s="56" t="e">
        <f>'Exp. Summary'!A196</f>
        <v>#REF!</v>
      </c>
      <c r="B189" s="58" t="e">
        <f>#REF!</f>
        <v>#REF!</v>
      </c>
      <c r="C189" s="161"/>
      <c r="D189" s="161"/>
      <c r="E189" s="317"/>
      <c r="F189" s="59" t="e">
        <f>SUM(Table63147[[#This Row],[Original Budget Amount]:[Mod 3 Amount]])</f>
        <v>#REF!</v>
      </c>
    </row>
    <row r="190" spans="1:6" s="56" customFormat="1" ht="13.5" x14ac:dyDescent="0.35">
      <c r="A190" s="56" t="e">
        <f>'Exp. Summary'!A197</f>
        <v>#REF!</v>
      </c>
      <c r="B190" s="58" t="e">
        <f>#REF!</f>
        <v>#REF!</v>
      </c>
      <c r="C190" s="161"/>
      <c r="D190" s="161"/>
      <c r="E190" s="317"/>
      <c r="F190" s="59" t="e">
        <f>SUM(Table63147[[#This Row],[Original Budget Amount]:[Mod 3 Amount]])</f>
        <v>#REF!</v>
      </c>
    </row>
    <row r="191" spans="1:6" s="56" customFormat="1" ht="13.5" x14ac:dyDescent="0.35">
      <c r="A191" s="56" t="str">
        <f>'Exp. Summary'!A198</f>
        <v>De Minimis or Other Percentage</v>
      </c>
      <c r="B191" s="156" t="e">
        <f>SUM(B192:B196)</f>
        <v>#REF!</v>
      </c>
      <c r="C191" s="156">
        <f>SUM(C192:C196)</f>
        <v>0</v>
      </c>
      <c r="D191" s="156">
        <f>SUM(D192:D196)</f>
        <v>0</v>
      </c>
      <c r="E191" s="149">
        <f>SUM(E192:E196)</f>
        <v>0</v>
      </c>
      <c r="F191" s="156" t="e">
        <f>SUM(F192:F196)</f>
        <v>#REF!</v>
      </c>
    </row>
    <row r="192" spans="1:6" s="56" customFormat="1" ht="13.5" x14ac:dyDescent="0.35">
      <c r="A192" s="56" t="str">
        <f>'Exp. Summary'!A199</f>
        <v>Social Security/Medicare</v>
      </c>
      <c r="B192" s="58" t="e">
        <f>#REF!</f>
        <v>#REF!</v>
      </c>
      <c r="C192" s="161"/>
      <c r="D192" s="161"/>
      <c r="E192" s="317"/>
      <c r="F192" s="59" t="e">
        <f>SUM(Table63147[[#This Row],[Original Budget Amount]:[Mod 3 Amount]])</f>
        <v>#REF!</v>
      </c>
    </row>
    <row r="193" spans="1:7" s="56" customFormat="1" ht="13.5" x14ac:dyDescent="0.35">
      <c r="A193" s="56" t="str">
        <f>'Exp. Summary'!A200</f>
        <v>Workers' Comp.</v>
      </c>
      <c r="B193" s="58" t="e">
        <f>#REF!</f>
        <v>#REF!</v>
      </c>
      <c r="C193" s="161"/>
      <c r="D193" s="161"/>
      <c r="E193" s="317"/>
      <c r="F193" s="59" t="e">
        <f>SUM(Table63147[[#This Row],[Original Budget Amount]:[Mod 3 Amount]])</f>
        <v>#REF!</v>
      </c>
    </row>
    <row r="194" spans="1:7" s="56" customFormat="1" ht="13.5" x14ac:dyDescent="0.35">
      <c r="A194" s="56" t="str">
        <f>'Exp. Summary'!A201</f>
        <v>Unemployment Ins.</v>
      </c>
      <c r="B194" s="58" t="e">
        <f>#REF!</f>
        <v>#REF!</v>
      </c>
      <c r="C194" s="161"/>
      <c r="D194" s="161"/>
      <c r="E194" s="317"/>
      <c r="F194" s="59" t="e">
        <f>SUM(Table63147[[#This Row],[Original Budget Amount]:[Mod 3 Amount]])</f>
        <v>#REF!</v>
      </c>
    </row>
    <row r="195" spans="1:7" s="56" customFormat="1" ht="13.5" x14ac:dyDescent="0.35">
      <c r="A195" s="56" t="str">
        <f>'Exp. Summary'!A202</f>
        <v>Retirement Exp.</v>
      </c>
      <c r="B195" s="58" t="e">
        <f>#REF!</f>
        <v>#REF!</v>
      </c>
      <c r="C195" s="161"/>
      <c r="D195" s="161"/>
      <c r="E195" s="317"/>
      <c r="F195" s="59" t="e">
        <f>SUM(Table63147[[#This Row],[Original Budget Amount]:[Mod 3 Amount]])</f>
        <v>#REF!</v>
      </c>
    </row>
    <row r="196" spans="1:7" s="56" customFormat="1" ht="13.5" x14ac:dyDescent="0.35">
      <c r="A196" s="56" t="str">
        <f>'Exp. Summary'!A203</f>
        <v>Insurance</v>
      </c>
      <c r="B196" s="58" t="e">
        <f>SUM(#REF!)</f>
        <v>#REF!</v>
      </c>
      <c r="C196" s="161"/>
      <c r="D196" s="161"/>
      <c r="E196" s="317"/>
      <c r="F196" s="59" t="e">
        <f>SUM(Table63147[[#This Row],[Original Budget Amount]:[Mod 3 Amount]])</f>
        <v>#REF!</v>
      </c>
    </row>
    <row r="197" spans="1:7" s="56" customFormat="1" ht="13.5" x14ac:dyDescent="0.35">
      <c r="A197" s="56" t="e">
        <f>'Exp. Summary'!A204</f>
        <v>#REF!</v>
      </c>
      <c r="B197" s="58" t="e">
        <f>Summary!#REF!</f>
        <v>#REF!</v>
      </c>
      <c r="C197" s="161"/>
      <c r="D197" s="161"/>
      <c r="E197" s="317"/>
      <c r="F197" s="59" t="e">
        <f>SUM(Table63147[[#This Row],[Original Budget Amount]:[Mod 3 Amount]])</f>
        <v>#REF!</v>
      </c>
    </row>
    <row r="198" spans="1:7" s="56" customFormat="1" ht="13.5" x14ac:dyDescent="0.35">
      <c r="A198" s="56" t="e">
        <f>'Exp. Summary'!A205</f>
        <v>#REF!</v>
      </c>
      <c r="B198" s="58" t="e">
        <f>Summary!#REF!</f>
        <v>#REF!</v>
      </c>
      <c r="C198" s="161"/>
      <c r="D198" s="161"/>
      <c r="E198" s="317"/>
      <c r="F198" s="59" t="e">
        <f>SUM(Table63147[[#This Row],[Original Budget Amount]:[Mod 3 Amount]])</f>
        <v>#REF!</v>
      </c>
    </row>
    <row r="199" spans="1:7" s="56" customFormat="1" ht="13.5" x14ac:dyDescent="0.35">
      <c r="A199" s="56" t="e">
        <f>'Exp. Summary'!A206</f>
        <v>#REF!</v>
      </c>
      <c r="B199" s="58" t="e">
        <f>Summary!#REF!</f>
        <v>#REF!</v>
      </c>
      <c r="C199" s="161"/>
      <c r="D199" s="161"/>
      <c r="E199" s="317"/>
      <c r="F199" s="59" t="e">
        <f>SUM(Table63147[[#This Row],[Original Budget Amount]:[Mod 3 Amount]])</f>
        <v>#REF!</v>
      </c>
    </row>
    <row r="200" spans="1:7" s="56" customFormat="1" ht="13.5" x14ac:dyDescent="0.35">
      <c r="A200" s="56" t="e">
        <f>'Exp. Summary'!A207</f>
        <v>#REF!</v>
      </c>
      <c r="B200" s="58" t="e">
        <f>Summary!#REF!</f>
        <v>#REF!</v>
      </c>
      <c r="C200" s="161"/>
      <c r="D200" s="161"/>
      <c r="E200" s="317"/>
      <c r="F200" s="59" t="e">
        <f>SUM(Table63147[[#This Row],[Original Budget Amount]:[Mod 3 Amount]])</f>
        <v>#REF!</v>
      </c>
    </row>
    <row r="201" spans="1:7" s="56" customFormat="1" ht="13.5" x14ac:dyDescent="0.35">
      <c r="A201" s="56" t="e">
        <f>'Exp. Summary'!A208</f>
        <v>#REF!</v>
      </c>
      <c r="B201" s="58" t="e">
        <f>Summary!#REF!</f>
        <v>#REF!</v>
      </c>
      <c r="C201" s="161"/>
      <c r="D201" s="161"/>
      <c r="E201" s="317"/>
      <c r="F201" s="59" t="e">
        <f>SUM(Table63147[[#This Row],[Original Budget Amount]:[Mod 3 Amount]])</f>
        <v>#REF!</v>
      </c>
    </row>
    <row r="202" spans="1:7" s="56" customFormat="1" ht="15" customHeight="1" x14ac:dyDescent="0.35">
      <c r="A202" s="56" t="e">
        <f>'Exp. Summary'!A209</f>
        <v>#REF!</v>
      </c>
      <c r="B202" s="58" t="e">
        <f>Summary!#REF!</f>
        <v>#REF!</v>
      </c>
      <c r="C202" s="161"/>
      <c r="D202" s="161"/>
      <c r="E202" s="317"/>
      <c r="F202" s="59" t="e">
        <f>SUM(Table63147[[#This Row],[Original Budget Amount]:[Mod 3 Amount]])</f>
        <v>#REF!</v>
      </c>
    </row>
    <row r="203" spans="1:7" s="56" customFormat="1" ht="15" customHeight="1" x14ac:dyDescent="0.35">
      <c r="A203" s="56" t="e">
        <f>'Exp. Summary'!A210</f>
        <v>#REF!</v>
      </c>
      <c r="B203" s="58" t="e">
        <f>Summary!#REF!</f>
        <v>#REF!</v>
      </c>
      <c r="C203" s="306"/>
      <c r="D203" s="306"/>
      <c r="E203" s="318"/>
      <c r="F203" s="59" t="e">
        <f>SUM(Table63147[[#This Row],[Original Budget Amount]:[Mod 3 Amount]])</f>
        <v>#REF!</v>
      </c>
    </row>
    <row r="204" spans="1:7" s="56" customFormat="1" ht="13.5" x14ac:dyDescent="0.35">
      <c r="A204" s="63" t="s">
        <v>84</v>
      </c>
      <c r="B204" s="61" t="e">
        <f>SUM(B175:B203)-B175-B191</f>
        <v>#REF!</v>
      </c>
      <c r="C204" s="61">
        <f>SUM(C175:C203)-C175-C191</f>
        <v>0</v>
      </c>
      <c r="D204" s="61">
        <f>SUM(D175:D203)-D175-D191</f>
        <v>0</v>
      </c>
      <c r="E204" s="61">
        <f>SUM(E175:E203)-E175-E191</f>
        <v>0</v>
      </c>
      <c r="F204" s="61" t="e">
        <f>SUM(F175:F203)-F175-F191</f>
        <v>#REF!</v>
      </c>
    </row>
    <row r="205" spans="1:7" s="56" customFormat="1" ht="13.5" x14ac:dyDescent="0.35"/>
    <row r="206" spans="1:7" s="56" customFormat="1" ht="13.5" x14ac:dyDescent="0.35">
      <c r="A206" s="56" t="s">
        <v>290</v>
      </c>
    </row>
    <row r="207" spans="1:7" s="56" customFormat="1" ht="14.5" x14ac:dyDescent="0.35">
      <c r="A207" s="283" t="s">
        <v>287</v>
      </c>
      <c r="B207" s="266"/>
      <c r="C207" s="266"/>
      <c r="D207" s="266"/>
      <c r="E207" s="266"/>
      <c r="F207" s="267"/>
      <c r="G207" s="313"/>
    </row>
    <row r="208" spans="1:7" s="56" customFormat="1" x14ac:dyDescent="0.35">
      <c r="A208" s="310" t="s">
        <v>142</v>
      </c>
      <c r="B208" s="481"/>
      <c r="C208" s="481"/>
      <c r="D208" s="481"/>
      <c r="E208" s="481"/>
      <c r="F208" s="481"/>
      <c r="G208" s="129"/>
    </row>
    <row r="209" spans="1:7" s="56" customFormat="1" x14ac:dyDescent="0.35">
      <c r="A209" s="311" t="s">
        <v>143</v>
      </c>
      <c r="B209" s="481"/>
      <c r="C209" s="481"/>
      <c r="D209" s="481"/>
      <c r="E209" s="481"/>
      <c r="F209" s="481"/>
      <c r="G209" s="129"/>
    </row>
    <row r="210" spans="1:7" s="56" customFormat="1" ht="28" x14ac:dyDescent="0.35">
      <c r="A210" s="311" t="s">
        <v>144</v>
      </c>
      <c r="B210" s="481"/>
      <c r="C210" s="481"/>
      <c r="D210" s="481"/>
      <c r="E210" s="481"/>
      <c r="F210" s="481"/>
      <c r="G210" s="129"/>
    </row>
    <row r="211" spans="1:7" s="56" customFormat="1" x14ac:dyDescent="0.35">
      <c r="A211" s="310" t="s">
        <v>147</v>
      </c>
      <c r="B211" s="481"/>
      <c r="C211" s="481"/>
      <c r="D211" s="481"/>
      <c r="E211" s="481"/>
      <c r="F211" s="481"/>
      <c r="G211" s="129"/>
    </row>
    <row r="212" spans="1:7" s="56" customFormat="1" x14ac:dyDescent="0.35">
      <c r="A212" s="310" t="s">
        <v>148</v>
      </c>
      <c r="B212" s="481"/>
      <c r="C212" s="481"/>
      <c r="D212" s="481"/>
      <c r="E212" s="481"/>
      <c r="F212" s="481"/>
      <c r="G212" s="129"/>
    </row>
    <row r="213" spans="1:7" s="56" customFormat="1" x14ac:dyDescent="0.35">
      <c r="A213" s="310" t="s">
        <v>150</v>
      </c>
      <c r="B213" s="481"/>
      <c r="C213" s="481"/>
      <c r="D213" s="481"/>
      <c r="E213" s="481"/>
      <c r="F213" s="481"/>
      <c r="G213" s="129"/>
    </row>
    <row r="214" spans="1:7" s="56" customFormat="1" ht="28" x14ac:dyDescent="0.35">
      <c r="A214" s="310" t="s">
        <v>151</v>
      </c>
      <c r="B214" s="481"/>
      <c r="C214" s="481"/>
      <c r="D214" s="481"/>
      <c r="E214" s="481"/>
      <c r="F214" s="481"/>
      <c r="G214" s="129"/>
    </row>
    <row r="215" spans="1:7" s="56" customFormat="1" ht="13.5" x14ac:dyDescent="0.35"/>
    <row r="216" spans="1:7" s="56" customFormat="1" ht="14.5" x14ac:dyDescent="0.35">
      <c r="A216" s="280" t="s">
        <v>288</v>
      </c>
      <c r="B216" s="281"/>
      <c r="C216" s="281"/>
      <c r="D216" s="281"/>
      <c r="E216" s="281"/>
      <c r="F216" s="282"/>
      <c r="G216"/>
    </row>
    <row r="217" spans="1:7" s="56" customFormat="1" x14ac:dyDescent="0.35">
      <c r="A217" s="310" t="s">
        <v>156</v>
      </c>
      <c r="B217" s="481"/>
      <c r="C217" s="481"/>
      <c r="D217" s="481"/>
      <c r="E217" s="481"/>
      <c r="F217" s="481"/>
      <c r="G217" s="190"/>
    </row>
    <row r="218" spans="1:7" s="56" customFormat="1" ht="28" x14ac:dyDescent="0.35">
      <c r="A218" s="312" t="s">
        <v>179</v>
      </c>
      <c r="B218" s="481"/>
      <c r="C218" s="481"/>
      <c r="D218" s="481"/>
      <c r="E218" s="481"/>
      <c r="F218" s="481"/>
      <c r="G218" s="190"/>
    </row>
    <row r="219" spans="1:7" s="56" customFormat="1" ht="28" x14ac:dyDescent="0.35">
      <c r="A219" s="312" t="s">
        <v>247</v>
      </c>
      <c r="B219" s="481"/>
      <c r="C219" s="481"/>
      <c r="D219" s="481"/>
      <c r="E219" s="481"/>
      <c r="F219" s="481"/>
      <c r="G219" s="190"/>
    </row>
    <row r="220" spans="1:7" s="56" customFormat="1" x14ac:dyDescent="0.35">
      <c r="A220" s="312" t="s">
        <v>171</v>
      </c>
      <c r="B220" s="481"/>
      <c r="C220" s="481"/>
      <c r="D220" s="481"/>
      <c r="E220" s="481"/>
      <c r="F220" s="481"/>
      <c r="G220" s="190"/>
    </row>
    <row r="221" spans="1:7" s="56" customFormat="1" x14ac:dyDescent="0.35">
      <c r="A221" s="312" t="s">
        <v>273</v>
      </c>
      <c r="B221" s="481"/>
      <c r="C221" s="481"/>
      <c r="D221" s="481"/>
      <c r="E221" s="481"/>
      <c r="F221" s="481"/>
      <c r="G221" s="190"/>
    </row>
    <row r="222" spans="1:7" s="56" customFormat="1" ht="28" x14ac:dyDescent="0.35">
      <c r="A222" s="312" t="s">
        <v>246</v>
      </c>
      <c r="B222" s="481"/>
      <c r="C222" s="481"/>
      <c r="D222" s="481"/>
      <c r="E222" s="481"/>
      <c r="F222" s="481"/>
      <c r="G222" s="190"/>
    </row>
    <row r="223" spans="1:7" s="56" customFormat="1" ht="13.5" x14ac:dyDescent="0.35"/>
    <row r="224" spans="1:7" s="56" customFormat="1" ht="14.5" x14ac:dyDescent="0.35">
      <c r="A224" s="280" t="s">
        <v>289</v>
      </c>
      <c r="B224" s="281"/>
      <c r="C224" s="281"/>
      <c r="D224" s="281"/>
      <c r="E224" s="281"/>
      <c r="F224" s="282"/>
      <c r="G224"/>
    </row>
    <row r="225" spans="1:7" s="56" customFormat="1" x14ac:dyDescent="0.35">
      <c r="A225" s="310" t="s">
        <v>211</v>
      </c>
      <c r="B225" s="478"/>
      <c r="C225" s="479"/>
      <c r="D225" s="479"/>
      <c r="E225" s="479"/>
      <c r="F225" s="480"/>
      <c r="G225" s="190"/>
    </row>
    <row r="226" spans="1:7" s="56" customFormat="1" x14ac:dyDescent="0.35">
      <c r="A226" s="312" t="s">
        <v>178</v>
      </c>
      <c r="B226" s="478"/>
      <c r="C226" s="479"/>
      <c r="D226" s="479"/>
      <c r="E226" s="479"/>
      <c r="F226" s="480"/>
      <c r="G226" s="190"/>
    </row>
    <row r="227" spans="1:7" s="56" customFormat="1" ht="28" x14ac:dyDescent="0.35">
      <c r="A227" s="310" t="s">
        <v>180</v>
      </c>
      <c r="B227" s="478"/>
      <c r="C227" s="479"/>
      <c r="D227" s="479"/>
      <c r="E227" s="479"/>
      <c r="F227" s="480"/>
      <c r="G227" s="190"/>
    </row>
    <row r="228" spans="1:7" s="56" customFormat="1" ht="28" x14ac:dyDescent="0.35">
      <c r="A228" s="311" t="s">
        <v>181</v>
      </c>
      <c r="B228" s="478"/>
      <c r="C228" s="479"/>
      <c r="D228" s="479"/>
      <c r="E228" s="479"/>
      <c r="F228" s="480"/>
      <c r="G228" s="190"/>
    </row>
    <row r="229" spans="1:7" s="56" customFormat="1" ht="28" x14ac:dyDescent="0.35">
      <c r="A229" s="311" t="s">
        <v>182</v>
      </c>
      <c r="B229" s="478"/>
      <c r="C229" s="479"/>
      <c r="D229" s="479"/>
      <c r="E229" s="479"/>
      <c r="F229" s="480"/>
      <c r="G229" s="190"/>
    </row>
    <row r="230" spans="1:7" s="56" customFormat="1" x14ac:dyDescent="0.35">
      <c r="A230" s="312" t="s">
        <v>183</v>
      </c>
      <c r="B230" s="478"/>
      <c r="C230" s="479"/>
      <c r="D230" s="479"/>
      <c r="E230" s="479"/>
      <c r="F230" s="480"/>
      <c r="G230" s="190"/>
    </row>
    <row r="231" spans="1:7" s="56" customFormat="1" x14ac:dyDescent="0.35">
      <c r="A231" s="312" t="s">
        <v>184</v>
      </c>
      <c r="B231" s="478"/>
      <c r="C231" s="479"/>
      <c r="D231" s="479"/>
      <c r="E231" s="479"/>
      <c r="F231" s="480"/>
      <c r="G231" s="190"/>
    </row>
    <row r="232" spans="1:7" s="56" customFormat="1" x14ac:dyDescent="0.35">
      <c r="A232" s="312" t="s">
        <v>249</v>
      </c>
      <c r="B232" s="478"/>
      <c r="C232" s="479"/>
      <c r="D232" s="479"/>
      <c r="E232" s="479"/>
      <c r="F232" s="480"/>
      <c r="G232" s="190"/>
    </row>
    <row r="233" spans="1:7" s="56" customFormat="1" ht="28" x14ac:dyDescent="0.35">
      <c r="A233" s="312" t="s">
        <v>185</v>
      </c>
      <c r="B233" s="478"/>
      <c r="C233" s="479"/>
      <c r="D233" s="479"/>
      <c r="E233" s="479"/>
      <c r="F233" s="480"/>
      <c r="G233" s="190"/>
    </row>
    <row r="234" spans="1:7" s="56" customFormat="1" ht="13.5" x14ac:dyDescent="0.35"/>
    <row r="235" spans="1:7" s="56" customFormat="1" ht="13.5" x14ac:dyDescent="0.35"/>
    <row r="236" spans="1:7" s="56" customFormat="1" ht="13.5" x14ac:dyDescent="0.35"/>
    <row r="237" spans="1:7" s="56" customFormat="1" ht="13.5" x14ac:dyDescent="0.35"/>
    <row r="238" spans="1:7" s="56" customFormat="1" ht="13.5" x14ac:dyDescent="0.35"/>
    <row r="239" spans="1:7" s="56" customFormat="1" ht="13.5" x14ac:dyDescent="0.35"/>
    <row r="240" spans="1:7" s="56" customFormat="1" ht="13.5" x14ac:dyDescent="0.35"/>
    <row r="241" s="56" customFormat="1" ht="13.5" x14ac:dyDescent="0.35"/>
    <row r="242" s="56" customFormat="1" ht="13.5" x14ac:dyDescent="0.35"/>
    <row r="243" s="56" customFormat="1" ht="13.5" x14ac:dyDescent="0.35"/>
    <row r="244" s="56" customFormat="1" ht="13.5" x14ac:dyDescent="0.35"/>
    <row r="245" s="56" customFormat="1" ht="13.5" x14ac:dyDescent="0.35"/>
    <row r="246" s="56" customFormat="1" ht="13.5" x14ac:dyDescent="0.35"/>
    <row r="247" s="56" customFormat="1" ht="13.5" x14ac:dyDescent="0.35"/>
    <row r="248" s="56" customFormat="1" ht="13.5" x14ac:dyDescent="0.35"/>
    <row r="249" s="56" customFormat="1" ht="13.5" x14ac:dyDescent="0.35"/>
    <row r="250" s="56" customFormat="1" ht="13.5" x14ac:dyDescent="0.35"/>
    <row r="251" s="56" customFormat="1" ht="13.5" x14ac:dyDescent="0.35"/>
    <row r="252" s="56" customFormat="1" ht="13.5" x14ac:dyDescent="0.35"/>
    <row r="253" s="56" customFormat="1" ht="13.5" x14ac:dyDescent="0.35"/>
    <row r="254" s="56" customFormat="1" ht="13.5" x14ac:dyDescent="0.35"/>
    <row r="255" s="56" customFormat="1" ht="13.5" x14ac:dyDescent="0.35"/>
    <row r="256" s="56" customFormat="1" ht="13.5" x14ac:dyDescent="0.35"/>
    <row r="257" spans="4:5" s="56" customFormat="1" ht="13.5" x14ac:dyDescent="0.35"/>
    <row r="258" spans="4:5" s="56" customFormat="1" ht="13.5" x14ac:dyDescent="0.35"/>
    <row r="259" spans="4:5" s="56" customFormat="1" ht="13.5" x14ac:dyDescent="0.35"/>
    <row r="260" spans="4:5" s="56" customFormat="1" ht="13.5" x14ac:dyDescent="0.35"/>
    <row r="261" spans="4:5" s="56" customFormat="1" ht="13.5" x14ac:dyDescent="0.35"/>
    <row r="262" spans="4:5" s="56" customFormat="1" ht="13.5" x14ac:dyDescent="0.35"/>
    <row r="263" spans="4:5" s="56" customFormat="1" ht="13.5" x14ac:dyDescent="0.35"/>
    <row r="264" spans="4:5" s="56" customFormat="1" ht="13.5" x14ac:dyDescent="0.35"/>
    <row r="265" spans="4:5" s="56" customFormat="1" ht="13.5" x14ac:dyDescent="0.35"/>
    <row r="266" spans="4:5" s="56" customFormat="1" ht="13.5" x14ac:dyDescent="0.35"/>
    <row r="267" spans="4:5" s="56" customFormat="1" ht="13.5" x14ac:dyDescent="0.35"/>
    <row r="268" spans="4:5" s="56" customFormat="1" ht="13.5" x14ac:dyDescent="0.35"/>
    <row r="269" spans="4:5" s="56" customFormat="1" ht="13.5" x14ac:dyDescent="0.35"/>
    <row r="270" spans="4:5" s="56" customFormat="1" ht="13.5" x14ac:dyDescent="0.35"/>
    <row r="271" spans="4:5" s="56" customFormat="1" ht="13.5" x14ac:dyDescent="0.35"/>
    <row r="272" spans="4:5" ht="14.5" x14ac:dyDescent="0.35">
      <c r="D272" s="56"/>
      <c r="E272" s="56"/>
    </row>
  </sheetData>
  <sheetProtection password="CC40" sheet="1" objects="1" scenarios="1" formatColumns="0"/>
  <mergeCells count="22">
    <mergeCell ref="B213:F213"/>
    <mergeCell ref="B228:F228"/>
    <mergeCell ref="B229:F229"/>
    <mergeCell ref="B214:F214"/>
    <mergeCell ref="B217:F217"/>
    <mergeCell ref="B218:F218"/>
    <mergeCell ref="B219:F219"/>
    <mergeCell ref="B208:F208"/>
    <mergeCell ref="B209:F209"/>
    <mergeCell ref="B210:F210"/>
    <mergeCell ref="B211:F211"/>
    <mergeCell ref="B212:F212"/>
    <mergeCell ref="B230:F230"/>
    <mergeCell ref="B231:F231"/>
    <mergeCell ref="B232:F232"/>
    <mergeCell ref="B233:F233"/>
    <mergeCell ref="B220:F220"/>
    <mergeCell ref="B221:F221"/>
    <mergeCell ref="B222:F222"/>
    <mergeCell ref="B225:F225"/>
    <mergeCell ref="B226:F226"/>
    <mergeCell ref="B227:F227"/>
  </mergeCells>
  <conditionalFormatting sqref="B8">
    <cfRule type="cellIs" dxfId="0" priority="1" operator="notEqual">
      <formula>$B$7</formula>
    </cfRule>
  </conditionalFormatting>
  <pageMargins left="0.7" right="0.7" top="0.75" bottom="0.75" header="0.3" footer="0.3"/>
  <pageSetup scale="79" fitToHeight="0" orientation="portrait"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pageSetUpPr fitToPage="1"/>
  </sheetPr>
  <dimension ref="A1:E273"/>
  <sheetViews>
    <sheetView showGridLines="0" workbookViewId="0">
      <selection activeCell="C193" sqref="C193:C204"/>
    </sheetView>
  </sheetViews>
  <sheetFormatPr defaultColWidth="9" defaultRowHeight="14" x14ac:dyDescent="0.3"/>
  <cols>
    <col min="1" max="1" width="37.08203125" customWidth="1"/>
    <col min="2" max="2" width="18.75" customWidth="1"/>
    <col min="3" max="3" width="12.83203125" customWidth="1"/>
    <col min="4" max="4" width="9.33203125" customWidth="1"/>
    <col min="5" max="6" width="11.08203125" customWidth="1"/>
  </cols>
  <sheetData>
    <row r="1" spans="1:5" ht="20.5" x14ac:dyDescent="0.45">
      <c r="A1" s="17">
        <f>'Invoice Summary'!A1</f>
        <v>0</v>
      </c>
      <c r="B1" s="5"/>
      <c r="C1" s="18" t="s">
        <v>202</v>
      </c>
      <c r="D1" s="5"/>
    </row>
    <row r="2" spans="1:5" ht="16.5" customHeight="1" x14ac:dyDescent="0.45">
      <c r="A2" s="166">
        <f>'Cover Sheet'!B6</f>
        <v>0</v>
      </c>
      <c r="B2" s="5"/>
      <c r="C2" s="18"/>
      <c r="D2" s="5"/>
    </row>
    <row r="3" spans="1:5" ht="14.5" x14ac:dyDescent="0.35">
      <c r="A3" s="19" t="str">
        <f>'Invoice Summary'!D5</f>
        <v>Date Submitted</v>
      </c>
      <c r="B3" s="165"/>
      <c r="C3" s="50"/>
    </row>
    <row r="4" spans="1:5" ht="14.5" x14ac:dyDescent="0.35">
      <c r="A4" s="19" t="str">
        <f>'Invoice Summary'!D7</f>
        <v>Program Type/Definition</v>
      </c>
      <c r="B4" s="49">
        <f>'Invoice Summary'!E7</f>
        <v>0</v>
      </c>
      <c r="C4" s="22"/>
    </row>
    <row r="5" spans="1:5" ht="14.5" x14ac:dyDescent="0.35">
      <c r="A5" s="19" t="str">
        <f>'Invoice Summary'!D8</f>
        <v>Subaward Number</v>
      </c>
      <c r="B5" s="49">
        <f>'Invoice Summary'!E8</f>
        <v>0</v>
      </c>
      <c r="C5" s="22"/>
    </row>
    <row r="6" spans="1:5" ht="14.5" x14ac:dyDescent="0.35">
      <c r="A6" s="19" t="str">
        <f>'Invoice Summary'!D9</f>
        <v>Subaward Period</v>
      </c>
      <c r="B6" s="22">
        <f>'Invoice Summary'!E9</f>
        <v>45931</v>
      </c>
      <c r="C6" s="22">
        <f>'Invoice Summary'!F9</f>
        <v>46295</v>
      </c>
    </row>
    <row r="7" spans="1:5" ht="14.5" x14ac:dyDescent="0.35">
      <c r="A7" s="19" t="str">
        <f>'Invoice Summary'!D10</f>
        <v>Subaward Amount</v>
      </c>
      <c r="B7" s="51" t="e">
        <f>B20+B172+B205</f>
        <v>#REF!</v>
      </c>
      <c r="C7" s="51"/>
    </row>
    <row r="8" spans="1:5" ht="14.5" x14ac:dyDescent="0.35">
      <c r="A8" s="19" t="s">
        <v>44</v>
      </c>
      <c r="B8" s="51">
        <f>C20+C172+C205</f>
        <v>0</v>
      </c>
      <c r="C8" s="49"/>
    </row>
    <row r="9" spans="1:5" ht="14.5" x14ac:dyDescent="0.35">
      <c r="A9" s="19" t="s">
        <v>45</v>
      </c>
      <c r="B9" s="51" t="e">
        <f>B7-B8</f>
        <v>#REF!</v>
      </c>
      <c r="C9" s="49"/>
    </row>
    <row r="10" spans="1:5" ht="14.5" x14ac:dyDescent="0.35">
      <c r="A10" s="19"/>
      <c r="B10" s="49"/>
      <c r="C10" s="49"/>
    </row>
    <row r="12" spans="1:5" s="56" customFormat="1" ht="28.5" customHeight="1" x14ac:dyDescent="0.35">
      <c r="A12" s="159" t="s">
        <v>46</v>
      </c>
      <c r="B12" s="159" t="s">
        <v>103</v>
      </c>
      <c r="C12" s="159" t="s">
        <v>203</v>
      </c>
      <c r="D12" s="159" t="s">
        <v>204</v>
      </c>
      <c r="E12" s="159" t="s">
        <v>206</v>
      </c>
    </row>
    <row r="13" spans="1:5" s="56" customFormat="1" ht="13.5" x14ac:dyDescent="0.35">
      <c r="A13" s="57" t="str">
        <f>'Exp. Summary'!A20</f>
        <v>Direct Contracted Service Costs</v>
      </c>
      <c r="B13" s="149">
        <f>'Budget Mod'!F12</f>
        <v>0</v>
      </c>
      <c r="C13" s="161"/>
      <c r="D13" s="162" t="str">
        <f>IFERROR(Table429[[#This Row],[YTD Expensed]]/Table429[[#This Row],[Approved Budget]],"-")</f>
        <v>-</v>
      </c>
      <c r="E13" s="59">
        <f>Table429[[#This Row],[Approved Budget]]-Table429[[#This Row],[YTD Expensed]]</f>
        <v>0</v>
      </c>
    </row>
    <row r="14" spans="1:5" s="56" customFormat="1" ht="13.5" x14ac:dyDescent="0.35">
      <c r="A14" s="57" t="str">
        <f>'Exp. Summary'!A21</f>
        <v>Direct Travel and Training Costs</v>
      </c>
      <c r="B14" s="149">
        <f>'Budget Mod'!F13</f>
        <v>0</v>
      </c>
      <c r="C14" s="161"/>
      <c r="D14" s="162" t="str">
        <f>IFERROR(Table429[[#This Row],[YTD Expensed]]/Table429[[#This Row],[Approved Budget]],"-")</f>
        <v>-</v>
      </c>
      <c r="E14" s="59">
        <f>Table429[[#This Row],[Approved Budget]]-Table429[[#This Row],[YTD Expensed]]</f>
        <v>0</v>
      </c>
    </row>
    <row r="15" spans="1:5" s="56" customFormat="1" ht="13.5" x14ac:dyDescent="0.35">
      <c r="A15" s="57" t="str">
        <f>'Exp. Summary'!A22</f>
        <v>Direct Consumable Supplies and Related Costs</v>
      </c>
      <c r="B15" s="149">
        <f>'Budget Mod'!F14</f>
        <v>0</v>
      </c>
      <c r="C15" s="161"/>
      <c r="D15" s="162" t="str">
        <f>IFERROR(Table429[[#This Row],[YTD Expensed]]/Table429[[#This Row],[Approved Budget]],"-")</f>
        <v>-</v>
      </c>
      <c r="E15" s="59">
        <f>Table429[[#This Row],[Approved Budget]]-Table429[[#This Row],[YTD Expensed]]</f>
        <v>0</v>
      </c>
    </row>
    <row r="16" spans="1:5" s="56" customFormat="1" ht="13.5" x14ac:dyDescent="0.35">
      <c r="A16" s="57" t="str">
        <f>'Exp. Summary'!A23</f>
        <v>Incentives Paid to Participants</v>
      </c>
      <c r="B16" s="149">
        <f>'Budget Mod'!F15</f>
        <v>0</v>
      </c>
      <c r="C16" s="161"/>
      <c r="D16" s="162" t="str">
        <f>IFERROR(Table429[[#This Row],[YTD Expensed]]/Table429[[#This Row],[Approved Budget]],"-")</f>
        <v>-</v>
      </c>
      <c r="E16" s="59">
        <f>Table429[[#This Row],[Approved Budget]]-Table429[[#This Row],[YTD Expensed]]</f>
        <v>0</v>
      </c>
    </row>
    <row r="17" spans="1:5" s="56" customFormat="1" ht="13.5" x14ac:dyDescent="0.35">
      <c r="A17" s="57" t="str">
        <f>'Exp. Summary'!A24</f>
        <v>Stipends Paid to Participants</v>
      </c>
      <c r="B17" s="149">
        <f>'Budget Mod'!F16</f>
        <v>0</v>
      </c>
      <c r="C17" s="161"/>
      <c r="D17" s="162" t="str">
        <f>IFERROR(Table429[[#This Row],[YTD Expensed]]/Table429[[#This Row],[Approved Budget]],"-")</f>
        <v>-</v>
      </c>
      <c r="E17" s="59">
        <f>Table429[[#This Row],[Approved Budget]]-Table429[[#This Row],[YTD Expensed]]</f>
        <v>0</v>
      </c>
    </row>
    <row r="18" spans="1:5" s="56" customFormat="1" ht="13.5" x14ac:dyDescent="0.35">
      <c r="A18" s="57" t="str">
        <f>'Exp. Summary'!A25</f>
        <v>Direct Equipment Purchase Costs</v>
      </c>
      <c r="B18" s="149">
        <f>'Budget Mod'!F17</f>
        <v>0</v>
      </c>
      <c r="C18" s="161"/>
      <c r="D18" s="162" t="str">
        <f>IFERROR(Table429[[#This Row],[YTD Expensed]]/Table429[[#This Row],[Approved Budget]],"-")</f>
        <v>-</v>
      </c>
      <c r="E18" s="59">
        <f>Table429[[#This Row],[Approved Budget]]-Table429[[#This Row],[YTD Expensed]]</f>
        <v>0</v>
      </c>
    </row>
    <row r="19" spans="1:5" s="56" customFormat="1" ht="13.5" x14ac:dyDescent="0.35">
      <c r="A19" s="57" t="str">
        <f>'Exp. Summary'!A26</f>
        <v>Direct Leased and Rented Equipment Costs</v>
      </c>
      <c r="B19" s="149">
        <f>'Budget Mod'!F18</f>
        <v>0</v>
      </c>
      <c r="C19" s="161"/>
      <c r="D19" s="162" t="str">
        <f>IFERROR(Table429[[#This Row],[YTD Expensed]]/Table429[[#This Row],[Approved Budget]],"-")</f>
        <v>-</v>
      </c>
      <c r="E19" s="59">
        <f>Table429[[#This Row],[Approved Budget]]-Table429[[#This Row],[YTD Expensed]]</f>
        <v>0</v>
      </c>
    </row>
    <row r="20" spans="1:5" s="56" customFormat="1" ht="20.149999999999999" customHeight="1" x14ac:dyDescent="0.35">
      <c r="A20" s="60" t="s">
        <v>82</v>
      </c>
      <c r="B20" s="61">
        <f>SUM(B13:B19)</f>
        <v>0</v>
      </c>
      <c r="C20" s="59">
        <f>SUM(Table429[YTD Expensed])</f>
        <v>0</v>
      </c>
      <c r="D20" s="162" t="str">
        <f>IFERROR(C20/B20,"-")</f>
        <v>-</v>
      </c>
      <c r="E20" s="61">
        <f>B20-C20</f>
        <v>0</v>
      </c>
    </row>
    <row r="21" spans="1:5" s="56" customFormat="1" ht="13.5" x14ac:dyDescent="0.35"/>
    <row r="22" spans="1:5" s="56" customFormat="1" ht="32.25" customHeight="1" x14ac:dyDescent="0.35">
      <c r="A22" s="160" t="s">
        <v>67</v>
      </c>
      <c r="B22" s="160" t="s">
        <v>103</v>
      </c>
      <c r="C22" s="159" t="s">
        <v>203</v>
      </c>
      <c r="D22" s="159" t="s">
        <v>204</v>
      </c>
      <c r="E22" s="159" t="s">
        <v>206</v>
      </c>
    </row>
    <row r="23" spans="1:5" s="56" customFormat="1" ht="15" customHeight="1" x14ac:dyDescent="0.35">
      <c r="A23" s="152" t="str">
        <f>'Exp. Summary'!A30</f>
        <v>Salaries for Direct Program Staff</v>
      </c>
      <c r="B23" s="153">
        <f>SUM(B24:B161)</f>
        <v>0</v>
      </c>
      <c r="C23" s="153">
        <f>SUM(C24:C161)</f>
        <v>0</v>
      </c>
      <c r="D23" s="163" t="str">
        <f>IFERROR(Table530[[#This Row],[YTD Expensed]]/Table530[[#This Row],[Approved Budget]],"-")</f>
        <v>-</v>
      </c>
      <c r="E23" s="153">
        <f>Table530[[#This Row],[Approved Budget]]-Table530[[#This Row],[YTD Expensed]]</f>
        <v>0</v>
      </c>
    </row>
    <row r="24" spans="1:5" s="56" customFormat="1" ht="13.5" x14ac:dyDescent="0.35">
      <c r="A24" s="152" t="str">
        <f>'Exp. Summary'!A31</f>
        <v>SL - Coordinator 1</v>
      </c>
      <c r="B24" s="309">
        <f>'Budget Mod'!F23</f>
        <v>0</v>
      </c>
      <c r="C24" s="161"/>
      <c r="D24" s="162" t="str">
        <f>IFERROR(Table530[[#This Row],[YTD Expensed]]/Table530[[#This Row],[Approved Budget]],"-")</f>
        <v>-</v>
      </c>
      <c r="E24" s="59">
        <f>Table530[[#This Row],[Approved Budget]]-Table530[[#This Row],[YTD Expensed]]</f>
        <v>0</v>
      </c>
    </row>
    <row r="25" spans="1:5" s="56" customFormat="1" ht="13.5" x14ac:dyDescent="0.35">
      <c r="A25" s="152" t="str">
        <f>'Exp. Summary'!A32</f>
        <v>SL - Coordinator 2</v>
      </c>
      <c r="B25" s="309">
        <f>'Budget Mod'!F24</f>
        <v>0</v>
      </c>
      <c r="C25" s="161"/>
      <c r="D25" s="162" t="str">
        <f>IFERROR(Table530[[#This Row],[YTD Expensed]]/Table530[[#This Row],[Approved Budget]],"-")</f>
        <v>-</v>
      </c>
      <c r="E25" s="59">
        <f>Table530[[#This Row],[Approved Budget]]-Table530[[#This Row],[YTD Expensed]]</f>
        <v>0</v>
      </c>
    </row>
    <row r="26" spans="1:5" s="56" customFormat="1" ht="13.5" x14ac:dyDescent="0.35">
      <c r="A26" s="152" t="str">
        <f>'Exp. Summary'!A33</f>
        <v>SL - Coordinator 3</v>
      </c>
      <c r="B26" s="309">
        <f>'Budget Mod'!F25</f>
        <v>0</v>
      </c>
      <c r="C26" s="161"/>
      <c r="D26" s="162" t="str">
        <f>IFERROR(Table530[[#This Row],[YTD Expensed]]/Table530[[#This Row],[Approved Budget]],"-")</f>
        <v>-</v>
      </c>
      <c r="E26" s="59">
        <f>Table530[[#This Row],[Approved Budget]]-Table530[[#This Row],[YTD Expensed]]</f>
        <v>0</v>
      </c>
    </row>
    <row r="27" spans="1:5" s="56" customFormat="1" ht="13.5" x14ac:dyDescent="0.35">
      <c r="A27" s="152" t="str">
        <f>'Exp. Summary'!A34</f>
        <v>SL - Coordinator 4</v>
      </c>
      <c r="B27" s="309">
        <f>'Budget Mod'!F26</f>
        <v>0</v>
      </c>
      <c r="C27" s="161"/>
      <c r="D27" s="162" t="str">
        <f>IFERROR(Table530[[#This Row],[YTD Expensed]]/Table530[[#This Row],[Approved Budget]],"-")</f>
        <v>-</v>
      </c>
      <c r="E27" s="59">
        <f>Table530[[#This Row],[Approved Budget]]-Table530[[#This Row],[YTD Expensed]]</f>
        <v>0</v>
      </c>
    </row>
    <row r="28" spans="1:5" s="56" customFormat="1" ht="13.5" x14ac:dyDescent="0.35">
      <c r="A28" s="152" t="str">
        <f>'Exp. Summary'!A35</f>
        <v>AS - Coordinator 1</v>
      </c>
      <c r="B28" s="309">
        <f>'Budget Mod'!F27</f>
        <v>0</v>
      </c>
      <c r="C28" s="161"/>
      <c r="D28" s="162" t="str">
        <f>IFERROR(Table530[[#This Row],[YTD Expensed]]/Table530[[#This Row],[Approved Budget]],"-")</f>
        <v>-</v>
      </c>
      <c r="E28" s="59">
        <f>Table530[[#This Row],[Approved Budget]]-Table530[[#This Row],[YTD Expensed]]</f>
        <v>0</v>
      </c>
    </row>
    <row r="29" spans="1:5" s="56" customFormat="1" ht="13.5" x14ac:dyDescent="0.35">
      <c r="A29" s="152" t="str">
        <f>'Exp. Summary'!A36</f>
        <v>AS - Coordinator 2</v>
      </c>
      <c r="B29" s="309">
        <f>'Budget Mod'!F28</f>
        <v>0</v>
      </c>
      <c r="C29" s="161"/>
      <c r="D29" s="162" t="str">
        <f>IFERROR(Table530[[#This Row],[YTD Expensed]]/Table530[[#This Row],[Approved Budget]],"-")</f>
        <v>-</v>
      </c>
      <c r="E29" s="59">
        <f>Table530[[#This Row],[Approved Budget]]-Table530[[#This Row],[YTD Expensed]]</f>
        <v>0</v>
      </c>
    </row>
    <row r="30" spans="1:5" s="56" customFormat="1" ht="13.5" x14ac:dyDescent="0.35">
      <c r="A30" s="152" t="str">
        <f>'Exp. Summary'!A37</f>
        <v>AS - Coordinator 3</v>
      </c>
      <c r="B30" s="309">
        <f>'Budget Mod'!F29</f>
        <v>0</v>
      </c>
      <c r="C30" s="161"/>
      <c r="D30" s="162" t="str">
        <f>IFERROR(Table530[[#This Row],[YTD Expensed]]/Table530[[#This Row],[Approved Budget]],"-")</f>
        <v>-</v>
      </c>
      <c r="E30" s="59">
        <f>Table530[[#This Row],[Approved Budget]]-Table530[[#This Row],[YTD Expensed]]</f>
        <v>0</v>
      </c>
    </row>
    <row r="31" spans="1:5" s="56" customFormat="1" ht="13.5" x14ac:dyDescent="0.35">
      <c r="A31" s="152" t="str">
        <f>'Exp. Summary'!A38</f>
        <v>AS - Coordinator 4</v>
      </c>
      <c r="B31" s="309">
        <f>'Budget Mod'!F30</f>
        <v>0</v>
      </c>
      <c r="C31" s="161"/>
      <c r="D31" s="162" t="str">
        <f>IFERROR(Table530[[#This Row],[YTD Expensed]]/Table530[[#This Row],[Approved Budget]],"-")</f>
        <v>-</v>
      </c>
      <c r="E31" s="59">
        <f>Table530[[#This Row],[Approved Budget]]-Table530[[#This Row],[YTD Expensed]]</f>
        <v>0</v>
      </c>
    </row>
    <row r="32" spans="1:5" s="56" customFormat="1" ht="13.5" x14ac:dyDescent="0.35">
      <c r="A32" s="152">
        <f>'Exp. Summary'!A39</f>
        <v>0</v>
      </c>
      <c r="B32" s="309">
        <f>'Budget Mod'!F31</f>
        <v>0</v>
      </c>
      <c r="C32" s="161"/>
      <c r="D32" s="162" t="str">
        <f>IFERROR(Table530[[#This Row],[YTD Expensed]]/Table530[[#This Row],[Approved Budget]],"-")</f>
        <v>-</v>
      </c>
      <c r="E32" s="59">
        <f>Table530[[#This Row],[Approved Budget]]-Table530[[#This Row],[YTD Expensed]]</f>
        <v>0</v>
      </c>
    </row>
    <row r="33" spans="1:5" s="56" customFormat="1" ht="13.5" x14ac:dyDescent="0.35">
      <c r="A33" s="152">
        <f>'Exp. Summary'!A40</f>
        <v>0</v>
      </c>
      <c r="B33" s="309">
        <f>'Budget Mod'!F32</f>
        <v>0</v>
      </c>
      <c r="C33" s="161"/>
      <c r="D33" s="162" t="str">
        <f>IFERROR(Table530[[#This Row],[YTD Expensed]]/Table530[[#This Row],[Approved Budget]],"-")</f>
        <v>-</v>
      </c>
      <c r="E33" s="59">
        <f>Table530[[#This Row],[Approved Budget]]-Table530[[#This Row],[YTD Expensed]]</f>
        <v>0</v>
      </c>
    </row>
    <row r="34" spans="1:5" s="56" customFormat="1" ht="13.5" x14ac:dyDescent="0.35">
      <c r="A34" s="152">
        <f>'Exp. Summary'!A41</f>
        <v>0</v>
      </c>
      <c r="B34" s="309">
        <f>'Budget Mod'!F33</f>
        <v>0</v>
      </c>
      <c r="C34" s="161"/>
      <c r="D34" s="162" t="str">
        <f>IFERROR(Table530[[#This Row],[YTD Expensed]]/Table530[[#This Row],[Approved Budget]],"-")</f>
        <v>-</v>
      </c>
      <c r="E34" s="59">
        <f>Table530[[#This Row],[Approved Budget]]-Table530[[#This Row],[YTD Expensed]]</f>
        <v>0</v>
      </c>
    </row>
    <row r="35" spans="1:5" s="56" customFormat="1" ht="13.5" x14ac:dyDescent="0.35">
      <c r="A35" s="152">
        <f>'Exp. Summary'!A42</f>
        <v>0</v>
      </c>
      <c r="B35" s="309">
        <f>'Budget Mod'!F34</f>
        <v>0</v>
      </c>
      <c r="C35" s="161"/>
      <c r="D35" s="162" t="str">
        <f>IFERROR(Table530[[#This Row],[YTD Expensed]]/Table530[[#This Row],[Approved Budget]],"-")</f>
        <v>-</v>
      </c>
      <c r="E35" s="59">
        <f>Table530[[#This Row],[Approved Budget]]-Table530[[#This Row],[YTD Expensed]]</f>
        <v>0</v>
      </c>
    </row>
    <row r="36" spans="1:5" s="56" customFormat="1" ht="13.5" x14ac:dyDescent="0.35">
      <c r="A36" s="152">
        <f>'Exp. Summary'!A43</f>
        <v>0</v>
      </c>
      <c r="B36" s="309">
        <f>'Budget Mod'!F35</f>
        <v>0</v>
      </c>
      <c r="C36" s="161"/>
      <c r="D36" s="162" t="str">
        <f>IFERROR(Table530[[#This Row],[YTD Expensed]]/Table530[[#This Row],[Approved Budget]],"-")</f>
        <v>-</v>
      </c>
      <c r="E36" s="59">
        <f>Table530[[#This Row],[Approved Budget]]-Table530[[#This Row],[YTD Expensed]]</f>
        <v>0</v>
      </c>
    </row>
    <row r="37" spans="1:5" s="56" customFormat="1" ht="13.5" x14ac:dyDescent="0.35">
      <c r="A37" s="152">
        <f>'Exp. Summary'!A44</f>
        <v>0</v>
      </c>
      <c r="B37" s="309">
        <f>'Budget Mod'!F36</f>
        <v>0</v>
      </c>
      <c r="C37" s="161"/>
      <c r="D37" s="162" t="str">
        <f>IFERROR(Table530[[#This Row],[YTD Expensed]]/Table530[[#This Row],[Approved Budget]],"-")</f>
        <v>-</v>
      </c>
      <c r="E37" s="59">
        <f>Table530[[#This Row],[Approved Budget]]-Table530[[#This Row],[YTD Expensed]]</f>
        <v>0</v>
      </c>
    </row>
    <row r="38" spans="1:5" s="56" customFormat="1" ht="13.5" x14ac:dyDescent="0.35">
      <c r="A38" s="152">
        <f>'Exp. Summary'!A45</f>
        <v>0</v>
      </c>
      <c r="B38" s="309">
        <f>'Budget Mod'!F37</f>
        <v>0</v>
      </c>
      <c r="C38" s="161"/>
      <c r="D38" s="162" t="str">
        <f>IFERROR(Table530[[#This Row],[YTD Expensed]]/Table530[[#This Row],[Approved Budget]],"-")</f>
        <v>-</v>
      </c>
      <c r="E38" s="59">
        <f>Table530[[#This Row],[Approved Budget]]-Table530[[#This Row],[YTD Expensed]]</f>
        <v>0</v>
      </c>
    </row>
    <row r="39" spans="1:5" s="56" customFormat="1" ht="13.5" x14ac:dyDescent="0.35">
      <c r="A39" s="152">
        <f>'Exp. Summary'!A46</f>
        <v>0</v>
      </c>
      <c r="B39" s="309">
        <f>'Budget Mod'!F38</f>
        <v>0</v>
      </c>
      <c r="C39" s="161"/>
      <c r="D39" s="162" t="str">
        <f>IFERROR(Table530[[#This Row],[YTD Expensed]]/Table530[[#This Row],[Approved Budget]],"-")</f>
        <v>-</v>
      </c>
      <c r="E39" s="59">
        <f>Table530[[#This Row],[Approved Budget]]-Table530[[#This Row],[YTD Expensed]]</f>
        <v>0</v>
      </c>
    </row>
    <row r="40" spans="1:5" s="56" customFormat="1" ht="13.5" x14ac:dyDescent="0.35">
      <c r="A40" s="152">
        <f>'Exp. Summary'!A47</f>
        <v>0</v>
      </c>
      <c r="B40" s="309">
        <f>'Budget Mod'!F39</f>
        <v>0</v>
      </c>
      <c r="C40" s="161"/>
      <c r="D40" s="162" t="str">
        <f>IFERROR(Table530[[#This Row],[YTD Expensed]]/Table530[[#This Row],[Approved Budget]],"-")</f>
        <v>-</v>
      </c>
      <c r="E40" s="59">
        <f>Table530[[#This Row],[Approved Budget]]-Table530[[#This Row],[YTD Expensed]]</f>
        <v>0</v>
      </c>
    </row>
    <row r="41" spans="1:5" s="56" customFormat="1" ht="13.5" x14ac:dyDescent="0.35">
      <c r="A41" s="152">
        <f>'Exp. Summary'!A48</f>
        <v>0</v>
      </c>
      <c r="B41" s="309">
        <f>'Budget Mod'!F40</f>
        <v>0</v>
      </c>
      <c r="C41" s="161"/>
      <c r="D41" s="162" t="str">
        <f>IFERROR(Table530[[#This Row],[YTD Expensed]]/Table530[[#This Row],[Approved Budget]],"-")</f>
        <v>-</v>
      </c>
      <c r="E41" s="59">
        <f>Table530[[#This Row],[Approved Budget]]-Table530[[#This Row],[YTD Expensed]]</f>
        <v>0</v>
      </c>
    </row>
    <row r="42" spans="1:5" s="56" customFormat="1" ht="13.5" x14ac:dyDescent="0.35">
      <c r="A42" s="152">
        <f>'Exp. Summary'!A49</f>
        <v>0</v>
      </c>
      <c r="B42" s="309">
        <f>'Budget Mod'!F41</f>
        <v>0</v>
      </c>
      <c r="C42" s="161"/>
      <c r="D42" s="162" t="str">
        <f>IFERROR(Table530[[#This Row],[YTD Expensed]]/Table530[[#This Row],[Approved Budget]],"-")</f>
        <v>-</v>
      </c>
      <c r="E42" s="59">
        <f>Table530[[#This Row],[Approved Budget]]-Table530[[#This Row],[YTD Expensed]]</f>
        <v>0</v>
      </c>
    </row>
    <row r="43" spans="1:5" s="56" customFormat="1" ht="13.5" x14ac:dyDescent="0.35">
      <c r="A43" s="152">
        <f>'Exp. Summary'!A50</f>
        <v>0</v>
      </c>
      <c r="B43" s="309">
        <f>'Budget Mod'!F42</f>
        <v>0</v>
      </c>
      <c r="C43" s="161"/>
      <c r="D43" s="162" t="str">
        <f>IFERROR(Table530[[#This Row],[YTD Expensed]]/Table530[[#This Row],[Approved Budget]],"-")</f>
        <v>-</v>
      </c>
      <c r="E43" s="59">
        <f>Table530[[#This Row],[Approved Budget]]-Table530[[#This Row],[YTD Expensed]]</f>
        <v>0</v>
      </c>
    </row>
    <row r="44" spans="1:5" s="56" customFormat="1" ht="13.5" x14ac:dyDescent="0.35">
      <c r="A44" s="152">
        <f>'Exp. Summary'!A51</f>
        <v>0</v>
      </c>
      <c r="B44" s="309">
        <f>'Budget Mod'!F43</f>
        <v>0</v>
      </c>
      <c r="C44" s="161"/>
      <c r="D44" s="162" t="str">
        <f>IFERROR(Table530[[#This Row],[YTD Expensed]]/Table530[[#This Row],[Approved Budget]],"-")</f>
        <v>-</v>
      </c>
      <c r="E44" s="59">
        <f>Table530[[#This Row],[Approved Budget]]-Table530[[#This Row],[YTD Expensed]]</f>
        <v>0</v>
      </c>
    </row>
    <row r="45" spans="1:5" s="56" customFormat="1" ht="13.5" x14ac:dyDescent="0.35">
      <c r="A45" s="152">
        <f>'Exp. Summary'!A52</f>
        <v>0</v>
      </c>
      <c r="B45" s="309">
        <f>'Budget Mod'!F44</f>
        <v>0</v>
      </c>
      <c r="C45" s="161"/>
      <c r="D45" s="162" t="str">
        <f>IFERROR(Table530[[#This Row],[YTD Expensed]]/Table530[[#This Row],[Approved Budget]],"-")</f>
        <v>-</v>
      </c>
      <c r="E45" s="59">
        <f>Table530[[#This Row],[Approved Budget]]-Table530[[#This Row],[YTD Expensed]]</f>
        <v>0</v>
      </c>
    </row>
    <row r="46" spans="1:5" s="56" customFormat="1" ht="13.5" x14ac:dyDescent="0.35">
      <c r="A46" s="152">
        <f>'Exp. Summary'!A53</f>
        <v>0</v>
      </c>
      <c r="B46" s="309">
        <f>'Budget Mod'!F45</f>
        <v>0</v>
      </c>
      <c r="C46" s="161"/>
      <c r="D46" s="162" t="str">
        <f>IFERROR(Table530[[#This Row],[YTD Expensed]]/Table530[[#This Row],[Approved Budget]],"-")</f>
        <v>-</v>
      </c>
      <c r="E46" s="59">
        <f>Table530[[#This Row],[Approved Budget]]-Table530[[#This Row],[YTD Expensed]]</f>
        <v>0</v>
      </c>
    </row>
    <row r="47" spans="1:5" s="56" customFormat="1" ht="13.5" x14ac:dyDescent="0.35">
      <c r="A47" s="152">
        <f>'Exp. Summary'!A54</f>
        <v>0</v>
      </c>
      <c r="B47" s="309">
        <f>'Budget Mod'!F46</f>
        <v>0</v>
      </c>
      <c r="C47" s="161"/>
      <c r="D47" s="162" t="str">
        <f>IFERROR(Table530[[#This Row],[YTD Expensed]]/Table530[[#This Row],[Approved Budget]],"-")</f>
        <v>-</v>
      </c>
      <c r="E47" s="59">
        <f>Table530[[#This Row],[Approved Budget]]-Table530[[#This Row],[YTD Expensed]]</f>
        <v>0</v>
      </c>
    </row>
    <row r="48" spans="1:5" s="56" customFormat="1" ht="13.5" x14ac:dyDescent="0.35">
      <c r="A48" s="152">
        <f>'Exp. Summary'!A55</f>
        <v>0</v>
      </c>
      <c r="B48" s="309">
        <f>'Budget Mod'!F47</f>
        <v>0</v>
      </c>
      <c r="C48" s="161"/>
      <c r="D48" s="162" t="str">
        <f>IFERROR(Table530[[#This Row],[YTD Expensed]]/Table530[[#This Row],[Approved Budget]],"-")</f>
        <v>-</v>
      </c>
      <c r="E48" s="59">
        <f>Table530[[#This Row],[Approved Budget]]-Table530[[#This Row],[YTD Expensed]]</f>
        <v>0</v>
      </c>
    </row>
    <row r="49" spans="1:5" s="56" customFormat="1" ht="13.5" x14ac:dyDescent="0.35">
      <c r="A49" s="152">
        <f>'Exp. Summary'!A56</f>
        <v>0</v>
      </c>
      <c r="B49" s="309">
        <f>'Budget Mod'!F48</f>
        <v>0</v>
      </c>
      <c r="C49" s="161"/>
      <c r="D49" s="162" t="str">
        <f>IFERROR(Table530[[#This Row],[YTD Expensed]]/Table530[[#This Row],[Approved Budget]],"-")</f>
        <v>-</v>
      </c>
      <c r="E49" s="59">
        <f>Table530[[#This Row],[Approved Budget]]-Table530[[#This Row],[YTD Expensed]]</f>
        <v>0</v>
      </c>
    </row>
    <row r="50" spans="1:5" s="56" customFormat="1" ht="13.5" x14ac:dyDescent="0.35">
      <c r="A50" s="152">
        <f>'Exp. Summary'!A57</f>
        <v>0</v>
      </c>
      <c r="B50" s="309">
        <f>'Budget Mod'!F49</f>
        <v>0</v>
      </c>
      <c r="C50" s="161"/>
      <c r="D50" s="162" t="str">
        <f>IFERROR(Table530[[#This Row],[YTD Expensed]]/Table530[[#This Row],[Approved Budget]],"-")</f>
        <v>-</v>
      </c>
      <c r="E50" s="59">
        <f>Table530[[#This Row],[Approved Budget]]-Table530[[#This Row],[YTD Expensed]]</f>
        <v>0</v>
      </c>
    </row>
    <row r="51" spans="1:5" s="56" customFormat="1" ht="13.5" x14ac:dyDescent="0.35">
      <c r="A51" s="152">
        <f>'Exp. Summary'!A58</f>
        <v>0</v>
      </c>
      <c r="B51" s="309">
        <f>'Budget Mod'!F50</f>
        <v>0</v>
      </c>
      <c r="C51" s="161"/>
      <c r="D51" s="162" t="str">
        <f>IFERROR(Table530[[#This Row],[YTD Expensed]]/Table530[[#This Row],[Approved Budget]],"-")</f>
        <v>-</v>
      </c>
      <c r="E51" s="59">
        <f>Table530[[#This Row],[Approved Budget]]-Table530[[#This Row],[YTD Expensed]]</f>
        <v>0</v>
      </c>
    </row>
    <row r="52" spans="1:5" s="56" customFormat="1" ht="13.5" x14ac:dyDescent="0.35">
      <c r="A52" s="152">
        <f>'Exp. Summary'!A59</f>
        <v>0</v>
      </c>
      <c r="B52" s="309">
        <f>'Budget Mod'!F51</f>
        <v>0</v>
      </c>
      <c r="C52" s="161"/>
      <c r="D52" s="162" t="str">
        <f>IFERROR(Table530[[#This Row],[YTD Expensed]]/Table530[[#This Row],[Approved Budget]],"-")</f>
        <v>-</v>
      </c>
      <c r="E52" s="59">
        <f>Table530[[#This Row],[Approved Budget]]-Table530[[#This Row],[YTD Expensed]]</f>
        <v>0</v>
      </c>
    </row>
    <row r="53" spans="1:5" s="56" customFormat="1" ht="13.5" x14ac:dyDescent="0.35">
      <c r="A53" s="152">
        <f>'Exp. Summary'!A60</f>
        <v>0</v>
      </c>
      <c r="B53" s="309">
        <f>'Budget Mod'!F52</f>
        <v>0</v>
      </c>
      <c r="C53" s="161"/>
      <c r="D53" s="162" t="str">
        <f>IFERROR(Table530[[#This Row],[YTD Expensed]]/Table530[[#This Row],[Approved Budget]],"-")</f>
        <v>-</v>
      </c>
      <c r="E53" s="59">
        <f>Table530[[#This Row],[Approved Budget]]-Table530[[#This Row],[YTD Expensed]]</f>
        <v>0</v>
      </c>
    </row>
    <row r="54" spans="1:5" s="56" customFormat="1" ht="13.5" x14ac:dyDescent="0.35">
      <c r="A54" s="152">
        <f>'Exp. Summary'!A61</f>
        <v>0</v>
      </c>
      <c r="B54" s="309">
        <f>'Budget Mod'!F53</f>
        <v>0</v>
      </c>
      <c r="C54" s="161"/>
      <c r="D54" s="162" t="str">
        <f>IFERROR(Table530[[#This Row],[YTD Expensed]]/Table530[[#This Row],[Approved Budget]],"-")</f>
        <v>-</v>
      </c>
      <c r="E54" s="59">
        <f>Table530[[#This Row],[Approved Budget]]-Table530[[#This Row],[YTD Expensed]]</f>
        <v>0</v>
      </c>
    </row>
    <row r="55" spans="1:5" s="56" customFormat="1" ht="13.5" x14ac:dyDescent="0.35">
      <c r="A55" s="152">
        <f>'Exp. Summary'!A62</f>
        <v>0</v>
      </c>
      <c r="B55" s="309">
        <f>'Budget Mod'!F54</f>
        <v>0</v>
      </c>
      <c r="C55" s="161"/>
      <c r="D55" s="162" t="str">
        <f>IFERROR(Table530[[#This Row],[YTD Expensed]]/Table530[[#This Row],[Approved Budget]],"-")</f>
        <v>-</v>
      </c>
      <c r="E55" s="59">
        <f>Table530[[#This Row],[Approved Budget]]-Table530[[#This Row],[YTD Expensed]]</f>
        <v>0</v>
      </c>
    </row>
    <row r="56" spans="1:5" s="56" customFormat="1" ht="13.5" x14ac:dyDescent="0.35">
      <c r="A56" s="152">
        <f>'Exp. Summary'!A63</f>
        <v>0</v>
      </c>
      <c r="B56" s="309">
        <f>'Budget Mod'!F55</f>
        <v>0</v>
      </c>
      <c r="C56" s="161"/>
      <c r="D56" s="162" t="str">
        <f>IFERROR(Table530[[#This Row],[YTD Expensed]]/Table530[[#This Row],[Approved Budget]],"-")</f>
        <v>-</v>
      </c>
      <c r="E56" s="59">
        <f>Table530[[#This Row],[Approved Budget]]-Table530[[#This Row],[YTD Expensed]]</f>
        <v>0</v>
      </c>
    </row>
    <row r="57" spans="1:5" s="56" customFormat="1" ht="13.5" x14ac:dyDescent="0.35">
      <c r="A57" s="152">
        <f>'Exp. Summary'!A64</f>
        <v>0</v>
      </c>
      <c r="B57" s="309">
        <f>'Budget Mod'!F56</f>
        <v>0</v>
      </c>
      <c r="C57" s="161"/>
      <c r="D57" s="162" t="str">
        <f>IFERROR(Table530[[#This Row],[YTD Expensed]]/Table530[[#This Row],[Approved Budget]],"-")</f>
        <v>-</v>
      </c>
      <c r="E57" s="59">
        <f>Table530[[#This Row],[Approved Budget]]-Table530[[#This Row],[YTD Expensed]]</f>
        <v>0</v>
      </c>
    </row>
    <row r="58" spans="1:5" s="56" customFormat="1" ht="13.5" x14ac:dyDescent="0.35">
      <c r="A58" s="152">
        <f>'Exp. Summary'!A65</f>
        <v>0</v>
      </c>
      <c r="B58" s="309">
        <f>'Budget Mod'!F57</f>
        <v>0</v>
      </c>
      <c r="C58" s="161"/>
      <c r="D58" s="162" t="str">
        <f>IFERROR(Table530[[#This Row],[YTD Expensed]]/Table530[[#This Row],[Approved Budget]],"-")</f>
        <v>-</v>
      </c>
      <c r="E58" s="59">
        <f>Table530[[#This Row],[Approved Budget]]-Table530[[#This Row],[YTD Expensed]]</f>
        <v>0</v>
      </c>
    </row>
    <row r="59" spans="1:5" s="56" customFormat="1" ht="13.5" x14ac:dyDescent="0.35">
      <c r="A59" s="152">
        <f>'Exp. Summary'!A66</f>
        <v>0</v>
      </c>
      <c r="B59" s="309">
        <f>'Budget Mod'!F58</f>
        <v>0</v>
      </c>
      <c r="C59" s="161"/>
      <c r="D59" s="162" t="str">
        <f>IFERROR(Table530[[#This Row],[YTD Expensed]]/Table530[[#This Row],[Approved Budget]],"-")</f>
        <v>-</v>
      </c>
      <c r="E59" s="59">
        <f>Table530[[#This Row],[Approved Budget]]-Table530[[#This Row],[YTD Expensed]]</f>
        <v>0</v>
      </c>
    </row>
    <row r="60" spans="1:5" s="56" customFormat="1" ht="13.5" x14ac:dyDescent="0.35">
      <c r="A60" s="152">
        <f>'Exp. Summary'!A67</f>
        <v>0</v>
      </c>
      <c r="B60" s="309">
        <f>'Budget Mod'!F59</f>
        <v>0</v>
      </c>
      <c r="C60" s="161"/>
      <c r="D60" s="162" t="str">
        <f>IFERROR(Table530[[#This Row],[YTD Expensed]]/Table530[[#This Row],[Approved Budget]],"-")</f>
        <v>-</v>
      </c>
      <c r="E60" s="59">
        <f>Table530[[#This Row],[Approved Budget]]-Table530[[#This Row],[YTD Expensed]]</f>
        <v>0</v>
      </c>
    </row>
    <row r="61" spans="1:5" s="56" customFormat="1" ht="13.5" x14ac:dyDescent="0.35">
      <c r="A61" s="152">
        <f>'Exp. Summary'!A68</f>
        <v>0</v>
      </c>
      <c r="B61" s="309">
        <f>'Budget Mod'!F60</f>
        <v>0</v>
      </c>
      <c r="C61" s="161"/>
      <c r="D61" s="162" t="str">
        <f>IFERROR(Table530[[#This Row],[YTD Expensed]]/Table530[[#This Row],[Approved Budget]],"-")</f>
        <v>-</v>
      </c>
      <c r="E61" s="59">
        <f>Table530[[#This Row],[Approved Budget]]-Table530[[#This Row],[YTD Expensed]]</f>
        <v>0</v>
      </c>
    </row>
    <row r="62" spans="1:5" s="56" customFormat="1" ht="13.5" x14ac:dyDescent="0.35">
      <c r="A62" s="152">
        <f>'Exp. Summary'!A69</f>
        <v>0</v>
      </c>
      <c r="B62" s="309">
        <f>'Budget Mod'!F61</f>
        <v>0</v>
      </c>
      <c r="C62" s="161"/>
      <c r="D62" s="162" t="str">
        <f>IFERROR(Table530[[#This Row],[YTD Expensed]]/Table530[[#This Row],[Approved Budget]],"-")</f>
        <v>-</v>
      </c>
      <c r="E62" s="59">
        <f>Table530[[#This Row],[Approved Budget]]-Table530[[#This Row],[YTD Expensed]]</f>
        <v>0</v>
      </c>
    </row>
    <row r="63" spans="1:5" s="56" customFormat="1" ht="13.5" x14ac:dyDescent="0.35">
      <c r="A63" s="152">
        <f>'Exp. Summary'!A70</f>
        <v>0</v>
      </c>
      <c r="B63" s="309">
        <f>'Budget Mod'!F62</f>
        <v>0</v>
      </c>
      <c r="C63" s="161"/>
      <c r="D63" s="162" t="str">
        <f>IFERROR(Table530[[#This Row],[YTD Expensed]]/Table530[[#This Row],[Approved Budget]],"-")</f>
        <v>-</v>
      </c>
      <c r="E63" s="59">
        <f>Table530[[#This Row],[Approved Budget]]-Table530[[#This Row],[YTD Expensed]]</f>
        <v>0</v>
      </c>
    </row>
    <row r="64" spans="1:5" s="56" customFormat="1" ht="13.5" x14ac:dyDescent="0.35">
      <c r="A64" s="152">
        <f>'Exp. Summary'!A71</f>
        <v>0</v>
      </c>
      <c r="B64" s="309">
        <f>'Budget Mod'!F63</f>
        <v>0</v>
      </c>
      <c r="C64" s="161"/>
      <c r="D64" s="162" t="str">
        <f>IFERROR(Table530[[#This Row],[YTD Expensed]]/Table530[[#This Row],[Approved Budget]],"-")</f>
        <v>-</v>
      </c>
      <c r="E64" s="59">
        <f>Table530[[#This Row],[Approved Budget]]-Table530[[#This Row],[YTD Expensed]]</f>
        <v>0</v>
      </c>
    </row>
    <row r="65" spans="1:5" s="56" customFormat="1" ht="13.5" x14ac:dyDescent="0.35">
      <c r="A65" s="152">
        <f>'Exp. Summary'!A72</f>
        <v>0</v>
      </c>
      <c r="B65" s="309">
        <f>'Budget Mod'!F64</f>
        <v>0</v>
      </c>
      <c r="C65" s="161"/>
      <c r="D65" s="162" t="str">
        <f>IFERROR(Table530[[#This Row],[YTD Expensed]]/Table530[[#This Row],[Approved Budget]],"-")</f>
        <v>-</v>
      </c>
      <c r="E65" s="59">
        <f>Table530[[#This Row],[Approved Budget]]-Table530[[#This Row],[YTD Expensed]]</f>
        <v>0</v>
      </c>
    </row>
    <row r="66" spans="1:5" s="56" customFormat="1" ht="13.5" x14ac:dyDescent="0.35">
      <c r="A66" s="152">
        <f>'Exp. Summary'!A73</f>
        <v>0</v>
      </c>
      <c r="B66" s="309">
        <f>'Budget Mod'!F65</f>
        <v>0</v>
      </c>
      <c r="C66" s="161"/>
      <c r="D66" s="162" t="str">
        <f>IFERROR(Table530[[#This Row],[YTD Expensed]]/Table530[[#This Row],[Approved Budget]],"-")</f>
        <v>-</v>
      </c>
      <c r="E66" s="59">
        <f>Table530[[#This Row],[Approved Budget]]-Table530[[#This Row],[YTD Expensed]]</f>
        <v>0</v>
      </c>
    </row>
    <row r="67" spans="1:5" s="56" customFormat="1" ht="13.5" x14ac:dyDescent="0.35">
      <c r="A67" s="152">
        <f>'Exp. Summary'!A74</f>
        <v>0</v>
      </c>
      <c r="B67" s="309">
        <f>'Budget Mod'!F66</f>
        <v>0</v>
      </c>
      <c r="C67" s="161"/>
      <c r="D67" s="162" t="str">
        <f>IFERROR(Table530[[#This Row],[YTD Expensed]]/Table530[[#This Row],[Approved Budget]],"-")</f>
        <v>-</v>
      </c>
      <c r="E67" s="59">
        <f>Table530[[#This Row],[Approved Budget]]-Table530[[#This Row],[YTD Expensed]]</f>
        <v>0</v>
      </c>
    </row>
    <row r="68" spans="1:5" s="56" customFormat="1" ht="13.5" x14ac:dyDescent="0.35">
      <c r="A68" s="152">
        <f>'Exp. Summary'!A75</f>
        <v>0</v>
      </c>
      <c r="B68" s="309">
        <f>'Budget Mod'!F67</f>
        <v>0</v>
      </c>
      <c r="C68" s="161"/>
      <c r="D68" s="162" t="str">
        <f>IFERROR(Table530[[#This Row],[YTD Expensed]]/Table530[[#This Row],[Approved Budget]],"-")</f>
        <v>-</v>
      </c>
      <c r="E68" s="59">
        <f>Table530[[#This Row],[Approved Budget]]-Table530[[#This Row],[YTD Expensed]]</f>
        <v>0</v>
      </c>
    </row>
    <row r="69" spans="1:5" s="56" customFormat="1" ht="13.5" x14ac:dyDescent="0.35">
      <c r="A69" s="152">
        <f>'Exp. Summary'!A76</f>
        <v>0</v>
      </c>
      <c r="B69" s="309">
        <f>'Budget Mod'!F68</f>
        <v>0</v>
      </c>
      <c r="C69" s="161"/>
      <c r="D69" s="162" t="str">
        <f>IFERROR(Table530[[#This Row],[YTD Expensed]]/Table530[[#This Row],[Approved Budget]],"-")</f>
        <v>-</v>
      </c>
      <c r="E69" s="59">
        <f>Table530[[#This Row],[Approved Budget]]-Table530[[#This Row],[YTD Expensed]]</f>
        <v>0</v>
      </c>
    </row>
    <row r="70" spans="1:5" s="56" customFormat="1" ht="13.5" x14ac:dyDescent="0.35">
      <c r="A70" s="152">
        <f>'Exp. Summary'!A77</f>
        <v>0</v>
      </c>
      <c r="B70" s="309">
        <f>'Budget Mod'!F69</f>
        <v>0</v>
      </c>
      <c r="C70" s="161"/>
      <c r="D70" s="162" t="str">
        <f>IFERROR(Table530[[#This Row],[YTD Expensed]]/Table530[[#This Row],[Approved Budget]],"-")</f>
        <v>-</v>
      </c>
      <c r="E70" s="59">
        <f>Table530[[#This Row],[Approved Budget]]-Table530[[#This Row],[YTD Expensed]]</f>
        <v>0</v>
      </c>
    </row>
    <row r="71" spans="1:5" s="56" customFormat="1" ht="13.5" x14ac:dyDescent="0.35">
      <c r="A71" s="152">
        <f>'Exp. Summary'!A78</f>
        <v>0</v>
      </c>
      <c r="B71" s="309">
        <f>'Budget Mod'!F70</f>
        <v>0</v>
      </c>
      <c r="C71" s="161"/>
      <c r="D71" s="162" t="str">
        <f>IFERROR(Table530[[#This Row],[YTD Expensed]]/Table530[[#This Row],[Approved Budget]],"-")</f>
        <v>-</v>
      </c>
      <c r="E71" s="59">
        <f>Table530[[#This Row],[Approved Budget]]-Table530[[#This Row],[YTD Expensed]]</f>
        <v>0</v>
      </c>
    </row>
    <row r="72" spans="1:5" s="56" customFormat="1" ht="13.5" x14ac:dyDescent="0.35">
      <c r="A72" s="152">
        <f>'Exp. Summary'!A79</f>
        <v>0</v>
      </c>
      <c r="B72" s="309">
        <f>'Budget Mod'!F71</f>
        <v>0</v>
      </c>
      <c r="C72" s="161"/>
      <c r="D72" s="162" t="str">
        <f>IFERROR(Table530[[#This Row],[YTD Expensed]]/Table530[[#This Row],[Approved Budget]],"-")</f>
        <v>-</v>
      </c>
      <c r="E72" s="59">
        <f>Table530[[#This Row],[Approved Budget]]-Table530[[#This Row],[YTD Expensed]]</f>
        <v>0</v>
      </c>
    </row>
    <row r="73" spans="1:5" s="56" customFormat="1" ht="13.5" x14ac:dyDescent="0.35">
      <c r="A73" s="152">
        <f>'Exp. Summary'!A80</f>
        <v>0</v>
      </c>
      <c r="B73" s="309">
        <f>'Budget Mod'!F72</f>
        <v>0</v>
      </c>
      <c r="C73" s="161"/>
      <c r="D73" s="162" t="str">
        <f>IFERROR(Table530[[#This Row],[YTD Expensed]]/Table530[[#This Row],[Approved Budget]],"-")</f>
        <v>-</v>
      </c>
      <c r="E73" s="59">
        <f>Table530[[#This Row],[Approved Budget]]-Table530[[#This Row],[YTD Expensed]]</f>
        <v>0</v>
      </c>
    </row>
    <row r="74" spans="1:5" s="56" customFormat="1" ht="13.5" x14ac:dyDescent="0.35">
      <c r="A74" s="152">
        <f>'Exp. Summary'!A81</f>
        <v>0</v>
      </c>
      <c r="B74" s="309">
        <f>'Budget Mod'!F73</f>
        <v>0</v>
      </c>
      <c r="C74" s="161"/>
      <c r="D74" s="162" t="str">
        <f>IFERROR(Table530[[#This Row],[YTD Expensed]]/Table530[[#This Row],[Approved Budget]],"-")</f>
        <v>-</v>
      </c>
      <c r="E74" s="59">
        <f>Table530[[#This Row],[Approved Budget]]-Table530[[#This Row],[YTD Expensed]]</f>
        <v>0</v>
      </c>
    </row>
    <row r="75" spans="1:5" s="56" customFormat="1" ht="13.5" x14ac:dyDescent="0.35">
      <c r="A75" s="152">
        <f>'Exp. Summary'!A82</f>
        <v>0</v>
      </c>
      <c r="B75" s="309">
        <f>'Budget Mod'!F74</f>
        <v>0</v>
      </c>
      <c r="C75" s="161"/>
      <c r="D75" s="162" t="str">
        <f>IFERROR(Table530[[#This Row],[YTD Expensed]]/Table530[[#This Row],[Approved Budget]],"-")</f>
        <v>-</v>
      </c>
      <c r="E75" s="59">
        <f>Table530[[#This Row],[Approved Budget]]-Table530[[#This Row],[YTD Expensed]]</f>
        <v>0</v>
      </c>
    </row>
    <row r="76" spans="1:5" s="56" customFormat="1" ht="13.5" x14ac:dyDescent="0.35">
      <c r="A76" s="152">
        <f>'Exp. Summary'!A83</f>
        <v>0</v>
      </c>
      <c r="B76" s="309">
        <f>'Budget Mod'!F75</f>
        <v>0</v>
      </c>
      <c r="C76" s="161"/>
      <c r="D76" s="162" t="str">
        <f>IFERROR(Table530[[#This Row],[YTD Expensed]]/Table530[[#This Row],[Approved Budget]],"-")</f>
        <v>-</v>
      </c>
      <c r="E76" s="59">
        <f>Table530[[#This Row],[Approved Budget]]-Table530[[#This Row],[YTD Expensed]]</f>
        <v>0</v>
      </c>
    </row>
    <row r="77" spans="1:5" s="56" customFormat="1" ht="13.5" x14ac:dyDescent="0.35">
      <c r="A77" s="152">
        <f>'Exp. Summary'!A84</f>
        <v>0</v>
      </c>
      <c r="B77" s="309">
        <f>'Budget Mod'!F76</f>
        <v>0</v>
      </c>
      <c r="C77" s="161"/>
      <c r="D77" s="162" t="str">
        <f>IFERROR(Table530[[#This Row],[YTD Expensed]]/Table530[[#This Row],[Approved Budget]],"-")</f>
        <v>-</v>
      </c>
      <c r="E77" s="59">
        <f>Table530[[#This Row],[Approved Budget]]-Table530[[#This Row],[YTD Expensed]]</f>
        <v>0</v>
      </c>
    </row>
    <row r="78" spans="1:5" s="56" customFormat="1" ht="13.5" x14ac:dyDescent="0.35">
      <c r="A78" s="152">
        <f>'Exp. Summary'!A85</f>
        <v>0</v>
      </c>
      <c r="B78" s="309">
        <f>'Budget Mod'!F77</f>
        <v>0</v>
      </c>
      <c r="C78" s="161"/>
      <c r="D78" s="162" t="str">
        <f>IFERROR(Table530[[#This Row],[YTD Expensed]]/Table530[[#This Row],[Approved Budget]],"-")</f>
        <v>-</v>
      </c>
      <c r="E78" s="59">
        <f>Table530[[#This Row],[Approved Budget]]-Table530[[#This Row],[YTD Expensed]]</f>
        <v>0</v>
      </c>
    </row>
    <row r="79" spans="1:5" s="56" customFormat="1" ht="13.5" x14ac:dyDescent="0.35">
      <c r="A79" s="152">
        <f>'Exp. Summary'!A86</f>
        <v>0</v>
      </c>
      <c r="B79" s="309">
        <f>'Budget Mod'!F78</f>
        <v>0</v>
      </c>
      <c r="C79" s="161"/>
      <c r="D79" s="162" t="str">
        <f>IFERROR(Table530[[#This Row],[YTD Expensed]]/Table530[[#This Row],[Approved Budget]],"-")</f>
        <v>-</v>
      </c>
      <c r="E79" s="59">
        <f>Table530[[#This Row],[Approved Budget]]-Table530[[#This Row],[YTD Expensed]]</f>
        <v>0</v>
      </c>
    </row>
    <row r="80" spans="1:5" s="56" customFormat="1" ht="13.5" x14ac:dyDescent="0.35">
      <c r="A80" s="152">
        <f>'Exp. Summary'!A87</f>
        <v>0</v>
      </c>
      <c r="B80" s="309">
        <f>'Budget Mod'!F79</f>
        <v>0</v>
      </c>
      <c r="C80" s="161"/>
      <c r="D80" s="162" t="str">
        <f>IFERROR(Table530[[#This Row],[YTD Expensed]]/Table530[[#This Row],[Approved Budget]],"-")</f>
        <v>-</v>
      </c>
      <c r="E80" s="59">
        <f>Table530[[#This Row],[Approved Budget]]-Table530[[#This Row],[YTD Expensed]]</f>
        <v>0</v>
      </c>
    </row>
    <row r="81" spans="1:5" s="56" customFormat="1" ht="13.5" x14ac:dyDescent="0.35">
      <c r="A81" s="152">
        <f>'Exp. Summary'!A88</f>
        <v>0</v>
      </c>
      <c r="B81" s="309">
        <f>'Budget Mod'!F80</f>
        <v>0</v>
      </c>
      <c r="C81" s="161"/>
      <c r="D81" s="162" t="str">
        <f>IFERROR(Table530[[#This Row],[YTD Expensed]]/Table530[[#This Row],[Approved Budget]],"-")</f>
        <v>-</v>
      </c>
      <c r="E81" s="59">
        <f>Table530[[#This Row],[Approved Budget]]-Table530[[#This Row],[YTD Expensed]]</f>
        <v>0</v>
      </c>
    </row>
    <row r="82" spans="1:5" s="56" customFormat="1" ht="13.5" x14ac:dyDescent="0.35">
      <c r="A82" s="152">
        <f>'Exp. Summary'!A89</f>
        <v>0</v>
      </c>
      <c r="B82" s="309">
        <f>'Budget Mod'!F81</f>
        <v>0</v>
      </c>
      <c r="C82" s="161"/>
      <c r="D82" s="162" t="str">
        <f>IFERROR(Table530[[#This Row],[YTD Expensed]]/Table530[[#This Row],[Approved Budget]],"-")</f>
        <v>-</v>
      </c>
      <c r="E82" s="59">
        <f>Table530[[#This Row],[Approved Budget]]-Table530[[#This Row],[YTD Expensed]]</f>
        <v>0</v>
      </c>
    </row>
    <row r="83" spans="1:5" s="56" customFormat="1" ht="13.5" x14ac:dyDescent="0.35">
      <c r="A83" s="152">
        <f>'Exp. Summary'!A90</f>
        <v>0</v>
      </c>
      <c r="B83" s="309">
        <f>'Budget Mod'!F82</f>
        <v>0</v>
      </c>
      <c r="C83" s="161"/>
      <c r="D83" s="162" t="str">
        <f>IFERROR(Table530[[#This Row],[YTD Expensed]]/Table530[[#This Row],[Approved Budget]],"-")</f>
        <v>-</v>
      </c>
      <c r="E83" s="59">
        <f>Table530[[#This Row],[Approved Budget]]-Table530[[#This Row],[YTD Expensed]]</f>
        <v>0</v>
      </c>
    </row>
    <row r="84" spans="1:5" s="56" customFormat="1" ht="13.5" x14ac:dyDescent="0.35">
      <c r="A84" s="152">
        <f>'Exp. Summary'!A91</f>
        <v>0</v>
      </c>
      <c r="B84" s="309">
        <f>'Budget Mod'!F83</f>
        <v>0</v>
      </c>
      <c r="C84" s="161"/>
      <c r="D84" s="162" t="str">
        <f>IFERROR(Table530[[#This Row],[YTD Expensed]]/Table530[[#This Row],[Approved Budget]],"-")</f>
        <v>-</v>
      </c>
      <c r="E84" s="59">
        <f>Table530[[#This Row],[Approved Budget]]-Table530[[#This Row],[YTD Expensed]]</f>
        <v>0</v>
      </c>
    </row>
    <row r="85" spans="1:5" s="56" customFormat="1" ht="13.5" x14ac:dyDescent="0.35">
      <c r="A85" s="152">
        <f>'Exp. Summary'!A92</f>
        <v>0</v>
      </c>
      <c r="B85" s="309">
        <f>'Budget Mod'!F84</f>
        <v>0</v>
      </c>
      <c r="C85" s="161"/>
      <c r="D85" s="162" t="str">
        <f>IFERROR(Table530[[#This Row],[YTD Expensed]]/Table530[[#This Row],[Approved Budget]],"-")</f>
        <v>-</v>
      </c>
      <c r="E85" s="59">
        <f>Table530[[#This Row],[Approved Budget]]-Table530[[#This Row],[YTD Expensed]]</f>
        <v>0</v>
      </c>
    </row>
    <row r="86" spans="1:5" s="56" customFormat="1" ht="13.5" x14ac:dyDescent="0.35">
      <c r="A86" s="152">
        <f>'Exp. Summary'!A93</f>
        <v>0</v>
      </c>
      <c r="B86" s="309">
        <f>'Budget Mod'!F85</f>
        <v>0</v>
      </c>
      <c r="C86" s="161"/>
      <c r="D86" s="162" t="str">
        <f>IFERROR(Table530[[#This Row],[YTD Expensed]]/Table530[[#This Row],[Approved Budget]],"-")</f>
        <v>-</v>
      </c>
      <c r="E86" s="59">
        <f>Table530[[#This Row],[Approved Budget]]-Table530[[#This Row],[YTD Expensed]]</f>
        <v>0</v>
      </c>
    </row>
    <row r="87" spans="1:5" s="56" customFormat="1" ht="13.5" x14ac:dyDescent="0.35">
      <c r="A87" s="152">
        <f>'Exp. Summary'!A94</f>
        <v>0</v>
      </c>
      <c r="B87" s="309">
        <f>'Budget Mod'!F86</f>
        <v>0</v>
      </c>
      <c r="C87" s="161"/>
      <c r="D87" s="162" t="str">
        <f>IFERROR(Table530[[#This Row],[YTD Expensed]]/Table530[[#This Row],[Approved Budget]],"-")</f>
        <v>-</v>
      </c>
      <c r="E87" s="59">
        <f>Table530[[#This Row],[Approved Budget]]-Table530[[#This Row],[YTD Expensed]]</f>
        <v>0</v>
      </c>
    </row>
    <row r="88" spans="1:5" s="56" customFormat="1" ht="13.5" x14ac:dyDescent="0.35">
      <c r="A88" s="152">
        <f>'Exp. Summary'!A95</f>
        <v>0</v>
      </c>
      <c r="B88" s="309">
        <f>'Budget Mod'!F87</f>
        <v>0</v>
      </c>
      <c r="C88" s="161"/>
      <c r="D88" s="162" t="str">
        <f>IFERROR(Table530[[#This Row],[YTD Expensed]]/Table530[[#This Row],[Approved Budget]],"-")</f>
        <v>-</v>
      </c>
      <c r="E88" s="59">
        <f>Table530[[#This Row],[Approved Budget]]-Table530[[#This Row],[YTD Expensed]]</f>
        <v>0</v>
      </c>
    </row>
    <row r="89" spans="1:5" s="56" customFormat="1" ht="13.5" x14ac:dyDescent="0.35">
      <c r="A89" s="152">
        <f>'Exp. Summary'!A96</f>
        <v>0</v>
      </c>
      <c r="B89" s="309">
        <f>'Budget Mod'!F88</f>
        <v>0</v>
      </c>
      <c r="C89" s="161"/>
      <c r="D89" s="162" t="str">
        <f>IFERROR(Table530[[#This Row],[YTD Expensed]]/Table530[[#This Row],[Approved Budget]],"-")</f>
        <v>-</v>
      </c>
      <c r="E89" s="59">
        <f>Table530[[#This Row],[Approved Budget]]-Table530[[#This Row],[YTD Expensed]]</f>
        <v>0</v>
      </c>
    </row>
    <row r="90" spans="1:5" s="56" customFormat="1" ht="13.5" x14ac:dyDescent="0.35">
      <c r="A90" s="152">
        <f>'Exp. Summary'!A97</f>
        <v>0</v>
      </c>
      <c r="B90" s="309">
        <f>'Budget Mod'!F89</f>
        <v>0</v>
      </c>
      <c r="C90" s="161"/>
      <c r="D90" s="162" t="str">
        <f>IFERROR(Table530[[#This Row],[YTD Expensed]]/Table530[[#This Row],[Approved Budget]],"-")</f>
        <v>-</v>
      </c>
      <c r="E90" s="59">
        <f>Table530[[#This Row],[Approved Budget]]-Table530[[#This Row],[YTD Expensed]]</f>
        <v>0</v>
      </c>
    </row>
    <row r="91" spans="1:5" s="56" customFormat="1" ht="13.5" x14ac:dyDescent="0.35">
      <c r="A91" s="152">
        <f>'Exp. Summary'!A98</f>
        <v>0</v>
      </c>
      <c r="B91" s="309">
        <f>'Budget Mod'!F90</f>
        <v>0</v>
      </c>
      <c r="C91" s="161"/>
      <c r="D91" s="162" t="str">
        <f>IFERROR(Table530[[#This Row],[YTD Expensed]]/Table530[[#This Row],[Approved Budget]],"-")</f>
        <v>-</v>
      </c>
      <c r="E91" s="59">
        <f>Table530[[#This Row],[Approved Budget]]-Table530[[#This Row],[YTD Expensed]]</f>
        <v>0</v>
      </c>
    </row>
    <row r="92" spans="1:5" s="56" customFormat="1" ht="13.5" x14ac:dyDescent="0.35">
      <c r="A92" s="152">
        <f>'Exp. Summary'!A99</f>
        <v>0</v>
      </c>
      <c r="B92" s="309">
        <f>'Budget Mod'!F91</f>
        <v>0</v>
      </c>
      <c r="C92" s="161"/>
      <c r="D92" s="162" t="str">
        <f>IFERROR(Table530[[#This Row],[YTD Expensed]]/Table530[[#This Row],[Approved Budget]],"-")</f>
        <v>-</v>
      </c>
      <c r="E92" s="59">
        <f>Table530[[#This Row],[Approved Budget]]-Table530[[#This Row],[YTD Expensed]]</f>
        <v>0</v>
      </c>
    </row>
    <row r="93" spans="1:5" s="56" customFormat="1" ht="13.5" x14ac:dyDescent="0.35">
      <c r="A93" s="152">
        <f>'Exp. Summary'!A100</f>
        <v>0</v>
      </c>
      <c r="B93" s="309">
        <f>'Budget Mod'!F92</f>
        <v>0</v>
      </c>
      <c r="C93" s="161"/>
      <c r="D93" s="162" t="str">
        <f>IFERROR(Table530[[#This Row],[YTD Expensed]]/Table530[[#This Row],[Approved Budget]],"-")</f>
        <v>-</v>
      </c>
      <c r="E93" s="59">
        <f>Table530[[#This Row],[Approved Budget]]-Table530[[#This Row],[YTD Expensed]]</f>
        <v>0</v>
      </c>
    </row>
    <row r="94" spans="1:5" s="56" customFormat="1" ht="13.5" x14ac:dyDescent="0.35">
      <c r="A94" s="152">
        <f>'Exp. Summary'!A101</f>
        <v>0</v>
      </c>
      <c r="B94" s="309">
        <f>'Budget Mod'!F93</f>
        <v>0</v>
      </c>
      <c r="C94" s="161"/>
      <c r="D94" s="162" t="str">
        <f>IFERROR(Table530[[#This Row],[YTD Expensed]]/Table530[[#This Row],[Approved Budget]],"-")</f>
        <v>-</v>
      </c>
      <c r="E94" s="59">
        <f>Table530[[#This Row],[Approved Budget]]-Table530[[#This Row],[YTD Expensed]]</f>
        <v>0</v>
      </c>
    </row>
    <row r="95" spans="1:5" s="56" customFormat="1" ht="13.5" x14ac:dyDescent="0.35">
      <c r="A95" s="152">
        <f>'Exp. Summary'!A102</f>
        <v>0</v>
      </c>
      <c r="B95" s="309">
        <f>'Budget Mod'!F94</f>
        <v>0</v>
      </c>
      <c r="C95" s="161"/>
      <c r="D95" s="162" t="str">
        <f>IFERROR(Table530[[#This Row],[YTD Expensed]]/Table530[[#This Row],[Approved Budget]],"-")</f>
        <v>-</v>
      </c>
      <c r="E95" s="59">
        <f>Table530[[#This Row],[Approved Budget]]-Table530[[#This Row],[YTD Expensed]]</f>
        <v>0</v>
      </c>
    </row>
    <row r="96" spans="1:5" s="56" customFormat="1" ht="13.5" x14ac:dyDescent="0.35">
      <c r="A96" s="152">
        <f>'Exp. Summary'!A103</f>
        <v>0</v>
      </c>
      <c r="B96" s="309">
        <f>'Budget Mod'!F95</f>
        <v>0</v>
      </c>
      <c r="C96" s="161"/>
      <c r="D96" s="162" t="str">
        <f>IFERROR(Table530[[#This Row],[YTD Expensed]]/Table530[[#This Row],[Approved Budget]],"-")</f>
        <v>-</v>
      </c>
      <c r="E96" s="59">
        <f>Table530[[#This Row],[Approved Budget]]-Table530[[#This Row],[YTD Expensed]]</f>
        <v>0</v>
      </c>
    </row>
    <row r="97" spans="1:5" s="56" customFormat="1" ht="13.5" x14ac:dyDescent="0.35">
      <c r="A97" s="152">
        <f>'Exp. Summary'!A104</f>
        <v>0</v>
      </c>
      <c r="B97" s="309">
        <f>'Budget Mod'!F96</f>
        <v>0</v>
      </c>
      <c r="C97" s="161"/>
      <c r="D97" s="162" t="str">
        <f>IFERROR(Table530[[#This Row],[YTD Expensed]]/Table530[[#This Row],[Approved Budget]],"-")</f>
        <v>-</v>
      </c>
      <c r="E97" s="59">
        <f>Table530[[#This Row],[Approved Budget]]-Table530[[#This Row],[YTD Expensed]]</f>
        <v>0</v>
      </c>
    </row>
    <row r="98" spans="1:5" s="56" customFormat="1" ht="13.5" x14ac:dyDescent="0.35">
      <c r="A98" s="152">
        <f>'Exp. Summary'!A105</f>
        <v>0</v>
      </c>
      <c r="B98" s="309">
        <f>'Budget Mod'!F97</f>
        <v>0</v>
      </c>
      <c r="C98" s="161"/>
      <c r="D98" s="162" t="str">
        <f>IFERROR(Table530[[#This Row],[YTD Expensed]]/Table530[[#This Row],[Approved Budget]],"-")</f>
        <v>-</v>
      </c>
      <c r="E98" s="59">
        <f>Table530[[#This Row],[Approved Budget]]-Table530[[#This Row],[YTD Expensed]]</f>
        <v>0</v>
      </c>
    </row>
    <row r="99" spans="1:5" s="56" customFormat="1" ht="13.5" x14ac:dyDescent="0.35">
      <c r="A99" s="152">
        <f>'Exp. Summary'!A106</f>
        <v>0</v>
      </c>
      <c r="B99" s="309">
        <f>'Budget Mod'!F98</f>
        <v>0</v>
      </c>
      <c r="C99" s="161"/>
      <c r="D99" s="162" t="str">
        <f>IFERROR(Table530[[#This Row],[YTD Expensed]]/Table530[[#This Row],[Approved Budget]],"-")</f>
        <v>-</v>
      </c>
      <c r="E99" s="59">
        <f>Table530[[#This Row],[Approved Budget]]-Table530[[#This Row],[YTD Expensed]]</f>
        <v>0</v>
      </c>
    </row>
    <row r="100" spans="1:5" s="56" customFormat="1" ht="13.5" x14ac:dyDescent="0.35">
      <c r="A100" s="152">
        <f>'Exp. Summary'!A107</f>
        <v>0</v>
      </c>
      <c r="B100" s="309">
        <f>'Budget Mod'!F99</f>
        <v>0</v>
      </c>
      <c r="C100" s="161"/>
      <c r="D100" s="162" t="str">
        <f>IFERROR(Table530[[#This Row],[YTD Expensed]]/Table530[[#This Row],[Approved Budget]],"-")</f>
        <v>-</v>
      </c>
      <c r="E100" s="59">
        <f>Table530[[#This Row],[Approved Budget]]-Table530[[#This Row],[YTD Expensed]]</f>
        <v>0</v>
      </c>
    </row>
    <row r="101" spans="1:5" s="56" customFormat="1" ht="13.5" x14ac:dyDescent="0.35">
      <c r="A101" s="152">
        <f>'Exp. Summary'!A108</f>
        <v>0</v>
      </c>
      <c r="B101" s="309">
        <f>'Budget Mod'!F100</f>
        <v>0</v>
      </c>
      <c r="C101" s="161"/>
      <c r="D101" s="162" t="str">
        <f>IFERROR(Table530[[#This Row],[YTD Expensed]]/Table530[[#This Row],[Approved Budget]],"-")</f>
        <v>-</v>
      </c>
      <c r="E101" s="59">
        <f>Table530[[#This Row],[Approved Budget]]-Table530[[#This Row],[YTD Expensed]]</f>
        <v>0</v>
      </c>
    </row>
    <row r="102" spans="1:5" s="56" customFormat="1" ht="13.5" x14ac:dyDescent="0.35">
      <c r="A102" s="152">
        <f>'Exp. Summary'!A109</f>
        <v>0</v>
      </c>
      <c r="B102" s="309">
        <f>'Budget Mod'!F101</f>
        <v>0</v>
      </c>
      <c r="C102" s="161"/>
      <c r="D102" s="162" t="str">
        <f>IFERROR(Table530[[#This Row],[YTD Expensed]]/Table530[[#This Row],[Approved Budget]],"-")</f>
        <v>-</v>
      </c>
      <c r="E102" s="59">
        <f>Table530[[#This Row],[Approved Budget]]-Table530[[#This Row],[YTD Expensed]]</f>
        <v>0</v>
      </c>
    </row>
    <row r="103" spans="1:5" s="56" customFormat="1" ht="13.5" x14ac:dyDescent="0.35">
      <c r="A103" s="152">
        <f>'Exp. Summary'!A110</f>
        <v>0</v>
      </c>
      <c r="B103" s="309">
        <f>'Budget Mod'!F102</f>
        <v>0</v>
      </c>
      <c r="C103" s="161"/>
      <c r="D103" s="162" t="str">
        <f>IFERROR(Table530[[#This Row],[YTD Expensed]]/Table530[[#This Row],[Approved Budget]],"-")</f>
        <v>-</v>
      </c>
      <c r="E103" s="59">
        <f>Table530[[#This Row],[Approved Budget]]-Table530[[#This Row],[YTD Expensed]]</f>
        <v>0</v>
      </c>
    </row>
    <row r="104" spans="1:5" s="56" customFormat="1" ht="13.5" x14ac:dyDescent="0.35">
      <c r="A104" s="152">
        <f>'Exp. Summary'!A111</f>
        <v>0</v>
      </c>
      <c r="B104" s="309">
        <f>'Budget Mod'!F103</f>
        <v>0</v>
      </c>
      <c r="C104" s="161"/>
      <c r="D104" s="162" t="str">
        <f>IFERROR(Table530[[#This Row],[YTD Expensed]]/Table530[[#This Row],[Approved Budget]],"-")</f>
        <v>-</v>
      </c>
      <c r="E104" s="59">
        <f>Table530[[#This Row],[Approved Budget]]-Table530[[#This Row],[YTD Expensed]]</f>
        <v>0</v>
      </c>
    </row>
    <row r="105" spans="1:5" s="56" customFormat="1" ht="13.5" x14ac:dyDescent="0.35">
      <c r="A105" s="152">
        <f>'Exp. Summary'!A112</f>
        <v>0</v>
      </c>
      <c r="B105" s="309">
        <f>'Budget Mod'!F104</f>
        <v>0</v>
      </c>
      <c r="C105" s="161"/>
      <c r="D105" s="162" t="str">
        <f>IFERROR(Table530[[#This Row],[YTD Expensed]]/Table530[[#This Row],[Approved Budget]],"-")</f>
        <v>-</v>
      </c>
      <c r="E105" s="59">
        <f>Table530[[#This Row],[Approved Budget]]-Table530[[#This Row],[YTD Expensed]]</f>
        <v>0</v>
      </c>
    </row>
    <row r="106" spans="1:5" s="56" customFormat="1" ht="13.5" x14ac:dyDescent="0.35">
      <c r="A106" s="152">
        <f>'Exp. Summary'!A113</f>
        <v>0</v>
      </c>
      <c r="B106" s="309">
        <f>'Budget Mod'!F105</f>
        <v>0</v>
      </c>
      <c r="C106" s="161"/>
      <c r="D106" s="162" t="str">
        <f>IFERROR(Table530[[#This Row],[YTD Expensed]]/Table530[[#This Row],[Approved Budget]],"-")</f>
        <v>-</v>
      </c>
      <c r="E106" s="59">
        <f>Table530[[#This Row],[Approved Budget]]-Table530[[#This Row],[YTD Expensed]]</f>
        <v>0</v>
      </c>
    </row>
    <row r="107" spans="1:5" s="56" customFormat="1" ht="13.5" x14ac:dyDescent="0.35">
      <c r="A107" s="152">
        <f>'Exp. Summary'!A114</f>
        <v>0</v>
      </c>
      <c r="B107" s="309">
        <f>'Budget Mod'!F106</f>
        <v>0</v>
      </c>
      <c r="C107" s="161"/>
      <c r="D107" s="162" t="str">
        <f>IFERROR(Table530[[#This Row],[YTD Expensed]]/Table530[[#This Row],[Approved Budget]],"-")</f>
        <v>-</v>
      </c>
      <c r="E107" s="59">
        <f>Table530[[#This Row],[Approved Budget]]-Table530[[#This Row],[YTD Expensed]]</f>
        <v>0</v>
      </c>
    </row>
    <row r="108" spans="1:5" s="56" customFormat="1" ht="13.5" x14ac:dyDescent="0.35">
      <c r="A108" s="152">
        <f>'Exp. Summary'!A115</f>
        <v>0</v>
      </c>
      <c r="B108" s="309">
        <f>'Budget Mod'!F107</f>
        <v>0</v>
      </c>
      <c r="C108" s="161"/>
      <c r="D108" s="162" t="str">
        <f>IFERROR(Table530[[#This Row],[YTD Expensed]]/Table530[[#This Row],[Approved Budget]],"-")</f>
        <v>-</v>
      </c>
      <c r="E108" s="59">
        <f>Table530[[#This Row],[Approved Budget]]-Table530[[#This Row],[YTD Expensed]]</f>
        <v>0</v>
      </c>
    </row>
    <row r="109" spans="1:5" s="56" customFormat="1" ht="13.5" x14ac:dyDescent="0.35">
      <c r="A109" s="152">
        <f>'Exp. Summary'!A116</f>
        <v>0</v>
      </c>
      <c r="B109" s="309">
        <f>'Budget Mod'!F108</f>
        <v>0</v>
      </c>
      <c r="C109" s="161"/>
      <c r="D109" s="162" t="str">
        <f>IFERROR(Table530[[#This Row],[YTD Expensed]]/Table530[[#This Row],[Approved Budget]],"-")</f>
        <v>-</v>
      </c>
      <c r="E109" s="59">
        <f>Table530[[#This Row],[Approved Budget]]-Table530[[#This Row],[YTD Expensed]]</f>
        <v>0</v>
      </c>
    </row>
    <row r="110" spans="1:5" s="56" customFormat="1" ht="13.5" x14ac:dyDescent="0.35">
      <c r="A110" s="152">
        <f>'Exp. Summary'!A117</f>
        <v>0</v>
      </c>
      <c r="B110" s="309">
        <f>'Budget Mod'!F109</f>
        <v>0</v>
      </c>
      <c r="C110" s="161"/>
      <c r="D110" s="162" t="str">
        <f>IFERROR(Table530[[#This Row],[YTD Expensed]]/Table530[[#This Row],[Approved Budget]],"-")</f>
        <v>-</v>
      </c>
      <c r="E110" s="59">
        <f>Table530[[#This Row],[Approved Budget]]-Table530[[#This Row],[YTD Expensed]]</f>
        <v>0</v>
      </c>
    </row>
    <row r="111" spans="1:5" s="56" customFormat="1" ht="13.5" x14ac:dyDescent="0.35">
      <c r="A111" s="152">
        <f>'Exp. Summary'!A118</f>
        <v>0</v>
      </c>
      <c r="B111" s="309">
        <f>'Budget Mod'!F110</f>
        <v>0</v>
      </c>
      <c r="C111" s="161"/>
      <c r="D111" s="162" t="str">
        <f>IFERROR(Table530[[#This Row],[YTD Expensed]]/Table530[[#This Row],[Approved Budget]],"-")</f>
        <v>-</v>
      </c>
      <c r="E111" s="59">
        <f>Table530[[#This Row],[Approved Budget]]-Table530[[#This Row],[YTD Expensed]]</f>
        <v>0</v>
      </c>
    </row>
    <row r="112" spans="1:5" s="56" customFormat="1" ht="13.5" x14ac:dyDescent="0.35">
      <c r="A112" s="152">
        <f>'Exp. Summary'!A119</f>
        <v>0</v>
      </c>
      <c r="B112" s="309">
        <f>'Budget Mod'!F111</f>
        <v>0</v>
      </c>
      <c r="C112" s="161"/>
      <c r="D112" s="162" t="str">
        <f>IFERROR(Table530[[#This Row],[YTD Expensed]]/Table530[[#This Row],[Approved Budget]],"-")</f>
        <v>-</v>
      </c>
      <c r="E112" s="59">
        <f>Table530[[#This Row],[Approved Budget]]-Table530[[#This Row],[YTD Expensed]]</f>
        <v>0</v>
      </c>
    </row>
    <row r="113" spans="1:5" s="56" customFormat="1" ht="13.5" x14ac:dyDescent="0.35">
      <c r="A113" s="152">
        <f>'Exp. Summary'!A120</f>
        <v>0</v>
      </c>
      <c r="B113" s="309">
        <f>'Budget Mod'!F112</f>
        <v>0</v>
      </c>
      <c r="C113" s="161"/>
      <c r="D113" s="162" t="str">
        <f>IFERROR(Table530[[#This Row],[YTD Expensed]]/Table530[[#This Row],[Approved Budget]],"-")</f>
        <v>-</v>
      </c>
      <c r="E113" s="59">
        <f>Table530[[#This Row],[Approved Budget]]-Table530[[#This Row],[YTD Expensed]]</f>
        <v>0</v>
      </c>
    </row>
    <row r="114" spans="1:5" s="56" customFormat="1" ht="13.5" x14ac:dyDescent="0.35">
      <c r="A114" s="152">
        <f>'Exp. Summary'!A121</f>
        <v>0</v>
      </c>
      <c r="B114" s="309">
        <f>'Budget Mod'!F113</f>
        <v>0</v>
      </c>
      <c r="C114" s="161"/>
      <c r="D114" s="162" t="str">
        <f>IFERROR(Table530[[#This Row],[YTD Expensed]]/Table530[[#This Row],[Approved Budget]],"-")</f>
        <v>-</v>
      </c>
      <c r="E114" s="59">
        <f>Table530[[#This Row],[Approved Budget]]-Table530[[#This Row],[YTD Expensed]]</f>
        <v>0</v>
      </c>
    </row>
    <row r="115" spans="1:5" s="56" customFormat="1" ht="13.5" x14ac:dyDescent="0.35">
      <c r="A115" s="152">
        <f>'Exp. Summary'!A122</f>
        <v>0</v>
      </c>
      <c r="B115" s="309">
        <f>'Budget Mod'!F114</f>
        <v>0</v>
      </c>
      <c r="C115" s="161"/>
      <c r="D115" s="162" t="str">
        <f>IFERROR(Table530[[#This Row],[YTD Expensed]]/Table530[[#This Row],[Approved Budget]],"-")</f>
        <v>-</v>
      </c>
      <c r="E115" s="59">
        <f>Table530[[#This Row],[Approved Budget]]-Table530[[#This Row],[YTD Expensed]]</f>
        <v>0</v>
      </c>
    </row>
    <row r="116" spans="1:5" s="56" customFormat="1" ht="13.5" x14ac:dyDescent="0.35">
      <c r="A116" s="152">
        <f>'Exp. Summary'!A123</f>
        <v>0</v>
      </c>
      <c r="B116" s="309">
        <f>'Budget Mod'!F115</f>
        <v>0</v>
      </c>
      <c r="C116" s="161"/>
      <c r="D116" s="162" t="str">
        <f>IFERROR(Table530[[#This Row],[YTD Expensed]]/Table530[[#This Row],[Approved Budget]],"-")</f>
        <v>-</v>
      </c>
      <c r="E116" s="59">
        <f>Table530[[#This Row],[Approved Budget]]-Table530[[#This Row],[YTD Expensed]]</f>
        <v>0</v>
      </c>
    </row>
    <row r="117" spans="1:5" s="56" customFormat="1" ht="13.5" x14ac:dyDescent="0.35">
      <c r="A117" s="152">
        <f>'Exp. Summary'!A124</f>
        <v>0</v>
      </c>
      <c r="B117" s="309">
        <f>'Budget Mod'!F116</f>
        <v>0</v>
      </c>
      <c r="C117" s="161"/>
      <c r="D117" s="162" t="str">
        <f>IFERROR(Table530[[#This Row],[YTD Expensed]]/Table530[[#This Row],[Approved Budget]],"-")</f>
        <v>-</v>
      </c>
      <c r="E117" s="59">
        <f>Table530[[#This Row],[Approved Budget]]-Table530[[#This Row],[YTD Expensed]]</f>
        <v>0</v>
      </c>
    </row>
    <row r="118" spans="1:5" s="56" customFormat="1" ht="13.5" x14ac:dyDescent="0.35">
      <c r="A118" s="152">
        <f>'Exp. Summary'!A125</f>
        <v>0</v>
      </c>
      <c r="B118" s="309">
        <f>'Budget Mod'!F117</f>
        <v>0</v>
      </c>
      <c r="C118" s="161"/>
      <c r="D118" s="162" t="str">
        <f>IFERROR(Table530[[#This Row],[YTD Expensed]]/Table530[[#This Row],[Approved Budget]],"-")</f>
        <v>-</v>
      </c>
      <c r="E118" s="59">
        <f>Table530[[#This Row],[Approved Budget]]-Table530[[#This Row],[YTD Expensed]]</f>
        <v>0</v>
      </c>
    </row>
    <row r="119" spans="1:5" s="56" customFormat="1" ht="13.5" x14ac:dyDescent="0.35">
      <c r="A119" s="152">
        <f>'Exp. Summary'!A126</f>
        <v>0</v>
      </c>
      <c r="B119" s="309">
        <f>'Budget Mod'!F118</f>
        <v>0</v>
      </c>
      <c r="C119" s="161"/>
      <c r="D119" s="162" t="str">
        <f>IFERROR(Table530[[#This Row],[YTD Expensed]]/Table530[[#This Row],[Approved Budget]],"-")</f>
        <v>-</v>
      </c>
      <c r="E119" s="59">
        <f>Table530[[#This Row],[Approved Budget]]-Table530[[#This Row],[YTD Expensed]]</f>
        <v>0</v>
      </c>
    </row>
    <row r="120" spans="1:5" s="56" customFormat="1" ht="13.5" x14ac:dyDescent="0.35">
      <c r="A120" s="152">
        <f>'Exp. Summary'!A127</f>
        <v>0</v>
      </c>
      <c r="B120" s="309">
        <f>'Budget Mod'!F119</f>
        <v>0</v>
      </c>
      <c r="C120" s="161"/>
      <c r="D120" s="162" t="str">
        <f>IFERROR(Table530[[#This Row],[YTD Expensed]]/Table530[[#This Row],[Approved Budget]],"-")</f>
        <v>-</v>
      </c>
      <c r="E120" s="59">
        <f>Table530[[#This Row],[Approved Budget]]-Table530[[#This Row],[YTD Expensed]]</f>
        <v>0</v>
      </c>
    </row>
    <row r="121" spans="1:5" s="56" customFormat="1" ht="13.5" x14ac:dyDescent="0.35">
      <c r="A121" s="152">
        <f>'Exp. Summary'!A128</f>
        <v>0</v>
      </c>
      <c r="B121" s="309">
        <f>'Budget Mod'!F120</f>
        <v>0</v>
      </c>
      <c r="C121" s="161"/>
      <c r="D121" s="162" t="str">
        <f>IFERROR(Table530[[#This Row],[YTD Expensed]]/Table530[[#This Row],[Approved Budget]],"-")</f>
        <v>-</v>
      </c>
      <c r="E121" s="59">
        <f>Table530[[#This Row],[Approved Budget]]-Table530[[#This Row],[YTD Expensed]]</f>
        <v>0</v>
      </c>
    </row>
    <row r="122" spans="1:5" s="56" customFormat="1" ht="13.5" x14ac:dyDescent="0.35">
      <c r="A122" s="152">
        <f>'Exp. Summary'!A129</f>
        <v>0</v>
      </c>
      <c r="B122" s="309">
        <f>'Budget Mod'!F121</f>
        <v>0</v>
      </c>
      <c r="C122" s="161"/>
      <c r="D122" s="162" t="str">
        <f>IFERROR(Table530[[#This Row],[YTD Expensed]]/Table530[[#This Row],[Approved Budget]],"-")</f>
        <v>-</v>
      </c>
      <c r="E122" s="59">
        <f>Table530[[#This Row],[Approved Budget]]-Table530[[#This Row],[YTD Expensed]]</f>
        <v>0</v>
      </c>
    </row>
    <row r="123" spans="1:5" s="56" customFormat="1" ht="13.5" x14ac:dyDescent="0.35">
      <c r="A123" s="152">
        <f>'Exp. Summary'!A130</f>
        <v>0</v>
      </c>
      <c r="B123" s="309">
        <f>'Budget Mod'!F122</f>
        <v>0</v>
      </c>
      <c r="C123" s="161"/>
      <c r="D123" s="162" t="str">
        <f>IFERROR(Table530[[#This Row],[YTD Expensed]]/Table530[[#This Row],[Approved Budget]],"-")</f>
        <v>-</v>
      </c>
      <c r="E123" s="59">
        <f>Table530[[#This Row],[Approved Budget]]-Table530[[#This Row],[YTD Expensed]]</f>
        <v>0</v>
      </c>
    </row>
    <row r="124" spans="1:5" s="56" customFormat="1" ht="13.5" x14ac:dyDescent="0.35">
      <c r="A124" s="152">
        <f>'Exp. Summary'!A131</f>
        <v>0</v>
      </c>
      <c r="B124" s="309">
        <f>'Budget Mod'!F123</f>
        <v>0</v>
      </c>
      <c r="C124" s="161"/>
      <c r="D124" s="162" t="str">
        <f>IFERROR(Table530[[#This Row],[YTD Expensed]]/Table530[[#This Row],[Approved Budget]],"-")</f>
        <v>-</v>
      </c>
      <c r="E124" s="59">
        <f>Table530[[#This Row],[Approved Budget]]-Table530[[#This Row],[YTD Expensed]]</f>
        <v>0</v>
      </c>
    </row>
    <row r="125" spans="1:5" s="56" customFormat="1" ht="13.5" x14ac:dyDescent="0.35">
      <c r="A125" s="152">
        <f>'Exp. Summary'!A132</f>
        <v>0</v>
      </c>
      <c r="B125" s="309">
        <f>'Budget Mod'!F124</f>
        <v>0</v>
      </c>
      <c r="C125" s="161"/>
      <c r="D125" s="162" t="str">
        <f>IFERROR(Table530[[#This Row],[YTD Expensed]]/Table530[[#This Row],[Approved Budget]],"-")</f>
        <v>-</v>
      </c>
      <c r="E125" s="59">
        <f>Table530[[#This Row],[Approved Budget]]-Table530[[#This Row],[YTD Expensed]]</f>
        <v>0</v>
      </c>
    </row>
    <row r="126" spans="1:5" s="56" customFormat="1" ht="13.5" x14ac:dyDescent="0.35">
      <c r="A126" s="152">
        <f>'Exp. Summary'!A133</f>
        <v>0</v>
      </c>
      <c r="B126" s="309">
        <f>'Budget Mod'!F125</f>
        <v>0</v>
      </c>
      <c r="C126" s="161"/>
      <c r="D126" s="162" t="str">
        <f>IFERROR(Table530[[#This Row],[YTD Expensed]]/Table530[[#This Row],[Approved Budget]],"-")</f>
        <v>-</v>
      </c>
      <c r="E126" s="59">
        <f>Table530[[#This Row],[Approved Budget]]-Table530[[#This Row],[YTD Expensed]]</f>
        <v>0</v>
      </c>
    </row>
    <row r="127" spans="1:5" s="56" customFormat="1" ht="13.5" x14ac:dyDescent="0.35">
      <c r="A127" s="152">
        <f>'Exp. Summary'!A134</f>
        <v>0</v>
      </c>
      <c r="B127" s="309">
        <f>'Budget Mod'!F126</f>
        <v>0</v>
      </c>
      <c r="C127" s="161"/>
      <c r="D127" s="162" t="str">
        <f>IFERROR(Table530[[#This Row],[YTD Expensed]]/Table530[[#This Row],[Approved Budget]],"-")</f>
        <v>-</v>
      </c>
      <c r="E127" s="59">
        <f>Table530[[#This Row],[Approved Budget]]-Table530[[#This Row],[YTD Expensed]]</f>
        <v>0</v>
      </c>
    </row>
    <row r="128" spans="1:5" s="56" customFormat="1" ht="13.5" x14ac:dyDescent="0.35">
      <c r="A128" s="152">
        <f>'Exp. Summary'!A135</f>
        <v>0</v>
      </c>
      <c r="B128" s="309">
        <f>'Budget Mod'!F127</f>
        <v>0</v>
      </c>
      <c r="C128" s="161"/>
      <c r="D128" s="162" t="str">
        <f>IFERROR(Table530[[#This Row],[YTD Expensed]]/Table530[[#This Row],[Approved Budget]],"-")</f>
        <v>-</v>
      </c>
      <c r="E128" s="59">
        <f>Table530[[#This Row],[Approved Budget]]-Table530[[#This Row],[YTD Expensed]]</f>
        <v>0</v>
      </c>
    </row>
    <row r="129" spans="1:5" s="56" customFormat="1" ht="13.5" x14ac:dyDescent="0.35">
      <c r="A129" s="152">
        <f>'Exp. Summary'!A136</f>
        <v>0</v>
      </c>
      <c r="B129" s="309">
        <f>'Budget Mod'!F128</f>
        <v>0</v>
      </c>
      <c r="C129" s="161"/>
      <c r="D129" s="162" t="str">
        <f>IFERROR(Table530[[#This Row],[YTD Expensed]]/Table530[[#This Row],[Approved Budget]],"-")</f>
        <v>-</v>
      </c>
      <c r="E129" s="59">
        <f>Table530[[#This Row],[Approved Budget]]-Table530[[#This Row],[YTD Expensed]]</f>
        <v>0</v>
      </c>
    </row>
    <row r="130" spans="1:5" s="56" customFormat="1" ht="13.5" x14ac:dyDescent="0.35">
      <c r="A130" s="152">
        <f>'Exp. Summary'!A137</f>
        <v>0</v>
      </c>
      <c r="B130" s="309">
        <f>'Budget Mod'!F129</f>
        <v>0</v>
      </c>
      <c r="C130" s="161"/>
      <c r="D130" s="162" t="str">
        <f>IFERROR(Table530[[#This Row],[YTD Expensed]]/Table530[[#This Row],[Approved Budget]],"-")</f>
        <v>-</v>
      </c>
      <c r="E130" s="59">
        <f>Table530[[#This Row],[Approved Budget]]-Table530[[#This Row],[YTD Expensed]]</f>
        <v>0</v>
      </c>
    </row>
    <row r="131" spans="1:5" s="56" customFormat="1" ht="13.5" x14ac:dyDescent="0.35">
      <c r="A131" s="152">
        <f>'Exp. Summary'!A138</f>
        <v>0</v>
      </c>
      <c r="B131" s="309">
        <f>'Budget Mod'!F130</f>
        <v>0</v>
      </c>
      <c r="C131" s="161"/>
      <c r="D131" s="162" t="str">
        <f>IFERROR(Table530[[#This Row],[YTD Expensed]]/Table530[[#This Row],[Approved Budget]],"-")</f>
        <v>-</v>
      </c>
      <c r="E131" s="59">
        <f>Table530[[#This Row],[Approved Budget]]-Table530[[#This Row],[YTD Expensed]]</f>
        <v>0</v>
      </c>
    </row>
    <row r="132" spans="1:5" s="56" customFormat="1" ht="13.5" x14ac:dyDescent="0.35">
      <c r="A132" s="152">
        <f>'Exp. Summary'!A139</f>
        <v>0</v>
      </c>
      <c r="B132" s="309">
        <f>'Budget Mod'!F131</f>
        <v>0</v>
      </c>
      <c r="C132" s="161"/>
      <c r="D132" s="162" t="str">
        <f>IFERROR(Table530[[#This Row],[YTD Expensed]]/Table530[[#This Row],[Approved Budget]],"-")</f>
        <v>-</v>
      </c>
      <c r="E132" s="59">
        <f>Table530[[#This Row],[Approved Budget]]-Table530[[#This Row],[YTD Expensed]]</f>
        <v>0</v>
      </c>
    </row>
    <row r="133" spans="1:5" s="56" customFormat="1" ht="13.5" x14ac:dyDescent="0.35">
      <c r="A133" s="152">
        <f>'Exp. Summary'!A140</f>
        <v>0</v>
      </c>
      <c r="B133" s="309">
        <f>'Budget Mod'!F132</f>
        <v>0</v>
      </c>
      <c r="C133" s="161"/>
      <c r="D133" s="162" t="str">
        <f>IFERROR(Table530[[#This Row],[YTD Expensed]]/Table530[[#This Row],[Approved Budget]],"-")</f>
        <v>-</v>
      </c>
      <c r="E133" s="59">
        <f>Table530[[#This Row],[Approved Budget]]-Table530[[#This Row],[YTD Expensed]]</f>
        <v>0</v>
      </c>
    </row>
    <row r="134" spans="1:5" s="56" customFormat="1" ht="13.5" x14ac:dyDescent="0.35">
      <c r="A134" s="152">
        <f>'Exp. Summary'!A141</f>
        <v>0</v>
      </c>
      <c r="B134" s="309">
        <f>'Budget Mod'!F133</f>
        <v>0</v>
      </c>
      <c r="C134" s="161"/>
      <c r="D134" s="162" t="str">
        <f>IFERROR(Table530[[#This Row],[YTD Expensed]]/Table530[[#This Row],[Approved Budget]],"-")</f>
        <v>-</v>
      </c>
      <c r="E134" s="59">
        <f>Table530[[#This Row],[Approved Budget]]-Table530[[#This Row],[YTD Expensed]]</f>
        <v>0</v>
      </c>
    </row>
    <row r="135" spans="1:5" s="56" customFormat="1" ht="13.5" x14ac:dyDescent="0.35">
      <c r="A135" s="152">
        <f>'Exp. Summary'!A142</f>
        <v>0</v>
      </c>
      <c r="B135" s="309">
        <f>'Budget Mod'!F134</f>
        <v>0</v>
      </c>
      <c r="C135" s="161"/>
      <c r="D135" s="162" t="str">
        <f>IFERROR(Table530[[#This Row],[YTD Expensed]]/Table530[[#This Row],[Approved Budget]],"-")</f>
        <v>-</v>
      </c>
      <c r="E135" s="59">
        <f>Table530[[#This Row],[Approved Budget]]-Table530[[#This Row],[YTD Expensed]]</f>
        <v>0</v>
      </c>
    </row>
    <row r="136" spans="1:5" s="56" customFormat="1" ht="13.5" x14ac:dyDescent="0.35">
      <c r="A136" s="152">
        <f>'Exp. Summary'!A143</f>
        <v>0</v>
      </c>
      <c r="B136" s="309">
        <f>'Budget Mod'!F135</f>
        <v>0</v>
      </c>
      <c r="C136" s="161"/>
      <c r="D136" s="162" t="str">
        <f>IFERROR(Table530[[#This Row],[YTD Expensed]]/Table530[[#This Row],[Approved Budget]],"-")</f>
        <v>-</v>
      </c>
      <c r="E136" s="59">
        <f>Table530[[#This Row],[Approved Budget]]-Table530[[#This Row],[YTD Expensed]]</f>
        <v>0</v>
      </c>
    </row>
    <row r="137" spans="1:5" s="56" customFormat="1" ht="13.5" x14ac:dyDescent="0.35">
      <c r="A137" s="152">
        <f>'Exp. Summary'!A144</f>
        <v>0</v>
      </c>
      <c r="B137" s="309">
        <f>'Budget Mod'!F136</f>
        <v>0</v>
      </c>
      <c r="C137" s="161"/>
      <c r="D137" s="162" t="str">
        <f>IFERROR(Table530[[#This Row],[YTD Expensed]]/Table530[[#This Row],[Approved Budget]],"-")</f>
        <v>-</v>
      </c>
      <c r="E137" s="59">
        <f>Table530[[#This Row],[Approved Budget]]-Table530[[#This Row],[YTD Expensed]]</f>
        <v>0</v>
      </c>
    </row>
    <row r="138" spans="1:5" s="56" customFormat="1" ht="13.5" x14ac:dyDescent="0.35">
      <c r="A138" s="152">
        <f>'Exp. Summary'!A145</f>
        <v>0</v>
      </c>
      <c r="B138" s="309">
        <f>'Budget Mod'!F137</f>
        <v>0</v>
      </c>
      <c r="C138" s="161"/>
      <c r="D138" s="162" t="str">
        <f>IFERROR(Table530[[#This Row],[YTD Expensed]]/Table530[[#This Row],[Approved Budget]],"-")</f>
        <v>-</v>
      </c>
      <c r="E138" s="59">
        <f>Table530[[#This Row],[Approved Budget]]-Table530[[#This Row],[YTD Expensed]]</f>
        <v>0</v>
      </c>
    </row>
    <row r="139" spans="1:5" s="56" customFormat="1" ht="13.5" x14ac:dyDescent="0.35">
      <c r="A139" s="152">
        <f>'Exp. Summary'!A146</f>
        <v>0</v>
      </c>
      <c r="B139" s="309">
        <f>'Budget Mod'!F138</f>
        <v>0</v>
      </c>
      <c r="C139" s="161"/>
      <c r="D139" s="162" t="str">
        <f>IFERROR(Table530[[#This Row],[YTD Expensed]]/Table530[[#This Row],[Approved Budget]],"-")</f>
        <v>-</v>
      </c>
      <c r="E139" s="59">
        <f>Table530[[#This Row],[Approved Budget]]-Table530[[#This Row],[YTD Expensed]]</f>
        <v>0</v>
      </c>
    </row>
    <row r="140" spans="1:5" s="56" customFormat="1" ht="13.5" x14ac:dyDescent="0.35">
      <c r="A140" s="152">
        <f>'Exp. Summary'!A147</f>
        <v>0</v>
      </c>
      <c r="B140" s="309">
        <f>'Budget Mod'!F139</f>
        <v>0</v>
      </c>
      <c r="C140" s="161"/>
      <c r="D140" s="162" t="str">
        <f>IFERROR(Table530[[#This Row],[YTD Expensed]]/Table530[[#This Row],[Approved Budget]],"-")</f>
        <v>-</v>
      </c>
      <c r="E140" s="59">
        <f>Table530[[#This Row],[Approved Budget]]-Table530[[#This Row],[YTD Expensed]]</f>
        <v>0</v>
      </c>
    </row>
    <row r="141" spans="1:5" s="56" customFormat="1" ht="13.5" x14ac:dyDescent="0.35">
      <c r="A141" s="152">
        <f>'Exp. Summary'!A148</f>
        <v>0</v>
      </c>
      <c r="B141" s="309">
        <f>'Budget Mod'!F140</f>
        <v>0</v>
      </c>
      <c r="C141" s="161"/>
      <c r="D141" s="162" t="str">
        <f>IFERROR(Table530[[#This Row],[YTD Expensed]]/Table530[[#This Row],[Approved Budget]],"-")</f>
        <v>-</v>
      </c>
      <c r="E141" s="59">
        <f>Table530[[#This Row],[Approved Budget]]-Table530[[#This Row],[YTD Expensed]]</f>
        <v>0</v>
      </c>
    </row>
    <row r="142" spans="1:5" s="56" customFormat="1" ht="13.5" x14ac:dyDescent="0.35">
      <c r="A142" s="152">
        <f>'Exp. Summary'!A149</f>
        <v>0</v>
      </c>
      <c r="B142" s="309">
        <f>'Budget Mod'!F141</f>
        <v>0</v>
      </c>
      <c r="C142" s="161"/>
      <c r="D142" s="162" t="str">
        <f>IFERROR(Table530[[#This Row],[YTD Expensed]]/Table530[[#This Row],[Approved Budget]],"-")</f>
        <v>-</v>
      </c>
      <c r="E142" s="59">
        <f>Table530[[#This Row],[Approved Budget]]-Table530[[#This Row],[YTD Expensed]]</f>
        <v>0</v>
      </c>
    </row>
    <row r="143" spans="1:5" s="56" customFormat="1" ht="13.5" x14ac:dyDescent="0.35">
      <c r="A143" s="152">
        <f>'Exp. Summary'!A150</f>
        <v>0</v>
      </c>
      <c r="B143" s="309">
        <f>'Budget Mod'!F142</f>
        <v>0</v>
      </c>
      <c r="C143" s="161"/>
      <c r="D143" s="162" t="str">
        <f>IFERROR(Table530[[#This Row],[YTD Expensed]]/Table530[[#This Row],[Approved Budget]],"-")</f>
        <v>-</v>
      </c>
      <c r="E143" s="59">
        <f>Table530[[#This Row],[Approved Budget]]-Table530[[#This Row],[YTD Expensed]]</f>
        <v>0</v>
      </c>
    </row>
    <row r="144" spans="1:5" s="56" customFormat="1" ht="13.5" x14ac:dyDescent="0.35">
      <c r="A144" s="152">
        <f>'Exp. Summary'!A151</f>
        <v>0</v>
      </c>
      <c r="B144" s="309">
        <f>'Budget Mod'!F143</f>
        <v>0</v>
      </c>
      <c r="C144" s="161"/>
      <c r="D144" s="162" t="str">
        <f>IFERROR(Table530[[#This Row],[YTD Expensed]]/Table530[[#This Row],[Approved Budget]],"-")</f>
        <v>-</v>
      </c>
      <c r="E144" s="59">
        <f>Table530[[#This Row],[Approved Budget]]-Table530[[#This Row],[YTD Expensed]]</f>
        <v>0</v>
      </c>
    </row>
    <row r="145" spans="1:5" s="56" customFormat="1" ht="13.5" x14ac:dyDescent="0.35">
      <c r="A145" s="152">
        <f>'Exp. Summary'!A152</f>
        <v>0</v>
      </c>
      <c r="B145" s="309">
        <f>'Budget Mod'!F144</f>
        <v>0</v>
      </c>
      <c r="C145" s="161"/>
      <c r="D145" s="162" t="str">
        <f>IFERROR(Table530[[#This Row],[YTD Expensed]]/Table530[[#This Row],[Approved Budget]],"-")</f>
        <v>-</v>
      </c>
      <c r="E145" s="59">
        <f>Table530[[#This Row],[Approved Budget]]-Table530[[#This Row],[YTD Expensed]]</f>
        <v>0</v>
      </c>
    </row>
    <row r="146" spans="1:5" s="56" customFormat="1" ht="13.5" x14ac:dyDescent="0.35">
      <c r="A146" s="152">
        <f>'Exp. Summary'!A153</f>
        <v>0</v>
      </c>
      <c r="B146" s="309">
        <f>'Budget Mod'!F145</f>
        <v>0</v>
      </c>
      <c r="C146" s="161"/>
      <c r="D146" s="162" t="str">
        <f>IFERROR(Table530[[#This Row],[YTD Expensed]]/Table530[[#This Row],[Approved Budget]],"-")</f>
        <v>-</v>
      </c>
      <c r="E146" s="59">
        <f>Table530[[#This Row],[Approved Budget]]-Table530[[#This Row],[YTD Expensed]]</f>
        <v>0</v>
      </c>
    </row>
    <row r="147" spans="1:5" s="56" customFormat="1" ht="13.5" x14ac:dyDescent="0.35">
      <c r="A147" s="152">
        <f>'Exp. Summary'!A154</f>
        <v>0</v>
      </c>
      <c r="B147" s="309">
        <f>'Budget Mod'!F146</f>
        <v>0</v>
      </c>
      <c r="C147" s="161"/>
      <c r="D147" s="162" t="str">
        <f>IFERROR(Table530[[#This Row],[YTD Expensed]]/Table530[[#This Row],[Approved Budget]],"-")</f>
        <v>-</v>
      </c>
      <c r="E147" s="59">
        <f>Table530[[#This Row],[Approved Budget]]-Table530[[#This Row],[YTD Expensed]]</f>
        <v>0</v>
      </c>
    </row>
    <row r="148" spans="1:5" s="56" customFormat="1" ht="13.5" x14ac:dyDescent="0.35">
      <c r="A148" s="152">
        <f>'Exp. Summary'!A155</f>
        <v>0</v>
      </c>
      <c r="B148" s="309">
        <f>'Budget Mod'!F147</f>
        <v>0</v>
      </c>
      <c r="C148" s="161"/>
      <c r="D148" s="162" t="str">
        <f>IFERROR(Table530[[#This Row],[YTD Expensed]]/Table530[[#This Row],[Approved Budget]],"-")</f>
        <v>-</v>
      </c>
      <c r="E148" s="59">
        <f>Table530[[#This Row],[Approved Budget]]-Table530[[#This Row],[YTD Expensed]]</f>
        <v>0</v>
      </c>
    </row>
    <row r="149" spans="1:5" s="56" customFormat="1" ht="13.5" x14ac:dyDescent="0.35">
      <c r="A149" s="152">
        <f>'Exp. Summary'!A156</f>
        <v>0</v>
      </c>
      <c r="B149" s="309">
        <f>'Budget Mod'!F148</f>
        <v>0</v>
      </c>
      <c r="C149" s="161"/>
      <c r="D149" s="162" t="str">
        <f>IFERROR(Table530[[#This Row],[YTD Expensed]]/Table530[[#This Row],[Approved Budget]],"-")</f>
        <v>-</v>
      </c>
      <c r="E149" s="59">
        <f>Table530[[#This Row],[Approved Budget]]-Table530[[#This Row],[YTD Expensed]]</f>
        <v>0</v>
      </c>
    </row>
    <row r="150" spans="1:5" s="56" customFormat="1" ht="13.5" x14ac:dyDescent="0.35">
      <c r="A150" s="152">
        <f>'Exp. Summary'!A157</f>
        <v>0</v>
      </c>
      <c r="B150" s="309">
        <f>'Budget Mod'!F149</f>
        <v>0</v>
      </c>
      <c r="C150" s="161"/>
      <c r="D150" s="162" t="str">
        <f>IFERROR(Table530[[#This Row],[YTD Expensed]]/Table530[[#This Row],[Approved Budget]],"-")</f>
        <v>-</v>
      </c>
      <c r="E150" s="59">
        <f>Table530[[#This Row],[Approved Budget]]-Table530[[#This Row],[YTD Expensed]]</f>
        <v>0</v>
      </c>
    </row>
    <row r="151" spans="1:5" s="56" customFormat="1" ht="13.5" x14ac:dyDescent="0.35">
      <c r="A151" s="152">
        <f>'Exp. Summary'!A158</f>
        <v>0</v>
      </c>
      <c r="B151" s="309">
        <f>'Budget Mod'!F150</f>
        <v>0</v>
      </c>
      <c r="C151" s="161"/>
      <c r="D151" s="162" t="str">
        <f>IFERROR(Table530[[#This Row],[YTD Expensed]]/Table530[[#This Row],[Approved Budget]],"-")</f>
        <v>-</v>
      </c>
      <c r="E151" s="59">
        <f>Table530[[#This Row],[Approved Budget]]-Table530[[#This Row],[YTD Expensed]]</f>
        <v>0</v>
      </c>
    </row>
    <row r="152" spans="1:5" s="56" customFormat="1" ht="13.5" x14ac:dyDescent="0.35">
      <c r="A152" s="152">
        <f>'Exp. Summary'!A159</f>
        <v>0</v>
      </c>
      <c r="B152" s="309">
        <f>'Budget Mod'!F151</f>
        <v>0</v>
      </c>
      <c r="C152" s="161"/>
      <c r="D152" s="162" t="str">
        <f>IFERROR(Table530[[#This Row],[YTD Expensed]]/Table530[[#This Row],[Approved Budget]],"-")</f>
        <v>-</v>
      </c>
      <c r="E152" s="59">
        <f>Table530[[#This Row],[Approved Budget]]-Table530[[#This Row],[YTD Expensed]]</f>
        <v>0</v>
      </c>
    </row>
    <row r="153" spans="1:5" s="56" customFormat="1" ht="13.5" x14ac:dyDescent="0.35">
      <c r="A153" s="152">
        <f>'Exp. Summary'!A160</f>
        <v>0</v>
      </c>
      <c r="B153" s="309">
        <f>'Budget Mod'!F152</f>
        <v>0</v>
      </c>
      <c r="C153" s="161"/>
      <c r="D153" s="162" t="str">
        <f>IFERROR(Table530[[#This Row],[YTD Expensed]]/Table530[[#This Row],[Approved Budget]],"-")</f>
        <v>-</v>
      </c>
      <c r="E153" s="59">
        <f>Table530[[#This Row],[Approved Budget]]-Table530[[#This Row],[YTD Expensed]]</f>
        <v>0</v>
      </c>
    </row>
    <row r="154" spans="1:5" s="56" customFormat="1" ht="13.5" x14ac:dyDescent="0.35">
      <c r="A154" s="152">
        <f>'Exp. Summary'!A161</f>
        <v>0</v>
      </c>
      <c r="B154" s="309">
        <f>'Budget Mod'!F153</f>
        <v>0</v>
      </c>
      <c r="C154" s="161"/>
      <c r="D154" s="162" t="str">
        <f>IFERROR(Table530[[#This Row],[YTD Expensed]]/Table530[[#This Row],[Approved Budget]],"-")</f>
        <v>-</v>
      </c>
      <c r="E154" s="59">
        <f>Table530[[#This Row],[Approved Budget]]-Table530[[#This Row],[YTD Expensed]]</f>
        <v>0</v>
      </c>
    </row>
    <row r="155" spans="1:5" s="56" customFormat="1" ht="13.5" x14ac:dyDescent="0.35">
      <c r="A155" s="152">
        <f>'Exp. Summary'!A162</f>
        <v>0</v>
      </c>
      <c r="B155" s="309">
        <f>'Budget Mod'!F154</f>
        <v>0</v>
      </c>
      <c r="C155" s="161"/>
      <c r="D155" s="162" t="str">
        <f>IFERROR(Table530[[#This Row],[YTD Expensed]]/Table530[[#This Row],[Approved Budget]],"-")</f>
        <v>-</v>
      </c>
      <c r="E155" s="59">
        <f>Table530[[#This Row],[Approved Budget]]-Table530[[#This Row],[YTD Expensed]]</f>
        <v>0</v>
      </c>
    </row>
    <row r="156" spans="1:5" s="56" customFormat="1" ht="13.5" x14ac:dyDescent="0.35">
      <c r="A156" s="152">
        <f>'Exp. Summary'!A163</f>
        <v>0</v>
      </c>
      <c r="B156" s="309">
        <f>'Budget Mod'!F155</f>
        <v>0</v>
      </c>
      <c r="C156" s="161"/>
      <c r="D156" s="162" t="str">
        <f>IFERROR(Table530[[#This Row],[YTD Expensed]]/Table530[[#This Row],[Approved Budget]],"-")</f>
        <v>-</v>
      </c>
      <c r="E156" s="59">
        <f>Table530[[#This Row],[Approved Budget]]-Table530[[#This Row],[YTD Expensed]]</f>
        <v>0</v>
      </c>
    </row>
    <row r="157" spans="1:5" s="56" customFormat="1" ht="13.5" x14ac:dyDescent="0.35">
      <c r="A157" s="152">
        <f>'Exp. Summary'!A164</f>
        <v>0</v>
      </c>
      <c r="B157" s="309">
        <f>'Budget Mod'!F156</f>
        <v>0</v>
      </c>
      <c r="C157" s="161"/>
      <c r="D157" s="162" t="str">
        <f>IFERROR(Table530[[#This Row],[YTD Expensed]]/Table530[[#This Row],[Approved Budget]],"-")</f>
        <v>-</v>
      </c>
      <c r="E157" s="59">
        <f>Table530[[#This Row],[Approved Budget]]-Table530[[#This Row],[YTD Expensed]]</f>
        <v>0</v>
      </c>
    </row>
    <row r="158" spans="1:5" s="56" customFormat="1" ht="13.5" x14ac:dyDescent="0.35">
      <c r="A158" s="152">
        <f>'Exp. Summary'!A165</f>
        <v>0</v>
      </c>
      <c r="B158" s="309">
        <f>'Budget Mod'!F157</f>
        <v>0</v>
      </c>
      <c r="C158" s="161"/>
      <c r="D158" s="162" t="str">
        <f>IFERROR(Table530[[#This Row],[YTD Expensed]]/Table530[[#This Row],[Approved Budget]],"-")</f>
        <v>-</v>
      </c>
      <c r="E158" s="59">
        <f>Table530[[#This Row],[Approved Budget]]-Table530[[#This Row],[YTD Expensed]]</f>
        <v>0</v>
      </c>
    </row>
    <row r="159" spans="1:5" s="56" customFormat="1" ht="13.5" x14ac:dyDescent="0.35">
      <c r="A159" s="152">
        <f>'Exp. Summary'!A166</f>
        <v>0</v>
      </c>
      <c r="B159" s="309">
        <f>'Budget Mod'!F158</f>
        <v>0</v>
      </c>
      <c r="C159" s="161"/>
      <c r="D159" s="162" t="str">
        <f>IFERROR(Table530[[#This Row],[YTD Expensed]]/Table530[[#This Row],[Approved Budget]],"-")</f>
        <v>-</v>
      </c>
      <c r="E159" s="59">
        <f>Table530[[#This Row],[Approved Budget]]-Table530[[#This Row],[YTD Expensed]]</f>
        <v>0</v>
      </c>
    </row>
    <row r="160" spans="1:5" s="56" customFormat="1" ht="13.5" x14ac:dyDescent="0.35">
      <c r="A160" s="152">
        <f>'Exp. Summary'!A167</f>
        <v>0</v>
      </c>
      <c r="B160" s="309">
        <f>'Budget Mod'!F159</f>
        <v>0</v>
      </c>
      <c r="C160" s="161"/>
      <c r="D160" s="162" t="str">
        <f>IFERROR(Table530[[#This Row],[YTD Expensed]]/Table530[[#This Row],[Approved Budget]],"-")</f>
        <v>-</v>
      </c>
      <c r="E160" s="59">
        <f>Table530[[#This Row],[Approved Budget]]-Table530[[#This Row],[YTD Expensed]]</f>
        <v>0</v>
      </c>
    </row>
    <row r="161" spans="1:5" s="56" customFormat="1" ht="13.5" x14ac:dyDescent="0.35">
      <c r="A161" s="152">
        <f>'Exp. Summary'!A168</f>
        <v>0</v>
      </c>
      <c r="B161" s="309">
        <f>'Budget Mod'!F160</f>
        <v>0</v>
      </c>
      <c r="C161" s="161"/>
      <c r="D161" s="162" t="str">
        <f>IFERROR(Table530[[#This Row],[YTD Expensed]]/Table530[[#This Row],[Approved Budget]],"-")</f>
        <v>-</v>
      </c>
      <c r="E161" s="59">
        <f>Table530[[#This Row],[Approved Budget]]-Table530[[#This Row],[YTD Expensed]]</f>
        <v>0</v>
      </c>
    </row>
    <row r="162" spans="1:5" s="56" customFormat="1" ht="13.5" x14ac:dyDescent="0.35">
      <c r="A162" s="152" t="str">
        <f>'Exp. Summary'!A169</f>
        <v>PR and Benefit Costs for Direct Program Staff</v>
      </c>
      <c r="B162" s="153">
        <f>SUM(B163:B167)</f>
        <v>0</v>
      </c>
      <c r="C162" s="153">
        <f>SUM(C163:C167)</f>
        <v>0</v>
      </c>
      <c r="D162" s="163" t="str">
        <f>IFERROR(Table530[[#This Row],[YTD Expensed]]/Table530[[#This Row],[Approved Budget]],"-")</f>
        <v>-</v>
      </c>
      <c r="E162" s="153">
        <f>Table530[[#This Row],[Approved Budget]]-Table530[[#This Row],[YTD Expensed]]</f>
        <v>0</v>
      </c>
    </row>
    <row r="163" spans="1:5" s="56" customFormat="1" ht="13.5" x14ac:dyDescent="0.35">
      <c r="A163" s="152" t="str">
        <f>'Exp. Summary'!A170</f>
        <v>Social Security/Medicare</v>
      </c>
      <c r="B163" s="309">
        <f>'Budget Mod'!F162</f>
        <v>0</v>
      </c>
      <c r="C163" s="161"/>
      <c r="D163" s="162" t="str">
        <f>IFERROR(Table530[[#This Row],[YTD Expensed]]/Table530[[#This Row],[Approved Budget]],"-")</f>
        <v>-</v>
      </c>
      <c r="E163" s="59">
        <f>Table530[[#This Row],[Approved Budget]]-Table530[[#This Row],[YTD Expensed]]</f>
        <v>0</v>
      </c>
    </row>
    <row r="164" spans="1:5" s="56" customFormat="1" ht="13.5" x14ac:dyDescent="0.35">
      <c r="A164" s="152" t="str">
        <f>'Exp. Summary'!A171</f>
        <v>Workers' Comp.</v>
      </c>
      <c r="B164" s="309">
        <f>'Budget Mod'!F163</f>
        <v>0</v>
      </c>
      <c r="C164" s="161"/>
      <c r="D164" s="162" t="str">
        <f>IFERROR(Table530[[#This Row],[YTD Expensed]]/Table530[[#This Row],[Approved Budget]],"-")</f>
        <v>-</v>
      </c>
      <c r="E164" s="59">
        <f>Table530[[#This Row],[Approved Budget]]-Table530[[#This Row],[YTD Expensed]]</f>
        <v>0</v>
      </c>
    </row>
    <row r="165" spans="1:5" s="56" customFormat="1" ht="13.5" x14ac:dyDescent="0.35">
      <c r="A165" s="152" t="str">
        <f>'Exp. Summary'!A172</f>
        <v>Unemployment Ins.</v>
      </c>
      <c r="B165" s="309">
        <f>'Budget Mod'!F164</f>
        <v>0</v>
      </c>
      <c r="C165" s="161"/>
      <c r="D165" s="162" t="str">
        <f>IFERROR(Table530[[#This Row],[YTD Expensed]]/Table530[[#This Row],[Approved Budget]],"-")</f>
        <v>-</v>
      </c>
      <c r="E165" s="59">
        <f>Table530[[#This Row],[Approved Budget]]-Table530[[#This Row],[YTD Expensed]]</f>
        <v>0</v>
      </c>
    </row>
    <row r="166" spans="1:5" s="56" customFormat="1" ht="13.5" x14ac:dyDescent="0.35">
      <c r="A166" s="152" t="str">
        <f>'Exp. Summary'!A173</f>
        <v>Retirement Exp.</v>
      </c>
      <c r="B166" s="309">
        <f>'Budget Mod'!F165</f>
        <v>0</v>
      </c>
      <c r="C166" s="161"/>
      <c r="D166" s="162" t="str">
        <f>IFERROR(Table530[[#This Row],[YTD Expensed]]/Table530[[#This Row],[Approved Budget]],"-")</f>
        <v>-</v>
      </c>
      <c r="E166" s="59">
        <f>Table530[[#This Row],[Approved Budget]]-Table530[[#This Row],[YTD Expensed]]</f>
        <v>0</v>
      </c>
    </row>
    <row r="167" spans="1:5" s="56" customFormat="1" ht="13.5" x14ac:dyDescent="0.35">
      <c r="A167" s="152" t="str">
        <f>'Exp. Summary'!A174</f>
        <v>Insurance</v>
      </c>
      <c r="B167" s="309">
        <f>'Budget Mod'!F166</f>
        <v>0</v>
      </c>
      <c r="C167" s="161"/>
      <c r="D167" s="162" t="str">
        <f>IFERROR(Table530[[#This Row],[YTD Expensed]]/Table530[[#This Row],[Approved Budget]],"-")</f>
        <v>-</v>
      </c>
      <c r="E167" s="59">
        <f>Table530[[#This Row],[Approved Budget]]-Table530[[#This Row],[YTD Expensed]]</f>
        <v>0</v>
      </c>
    </row>
    <row r="168" spans="1:5" s="56" customFormat="1" ht="13.5" x14ac:dyDescent="0.35">
      <c r="A168" s="152" t="str">
        <f>'Exp. Summary'!A175</f>
        <v>Direct Occupancy Costs</v>
      </c>
      <c r="B168" s="309">
        <f>'Budget Mod'!F167</f>
        <v>0</v>
      </c>
      <c r="C168" s="161"/>
      <c r="D168" s="162" t="str">
        <f>IFERROR(Table530[[#This Row],[YTD Expensed]]/Table530[[#This Row],[Approved Budget]],"-")</f>
        <v>-</v>
      </c>
      <c r="E168" s="59">
        <f>Table530[[#This Row],[Approved Budget]]-Table530[[#This Row],[YTD Expensed]]</f>
        <v>0</v>
      </c>
    </row>
    <row r="169" spans="1:5" s="56" customFormat="1" ht="15" customHeight="1" x14ac:dyDescent="0.35">
      <c r="A169" s="152" t="e">
        <f>'Exp. Summary'!A176</f>
        <v>#REF!</v>
      </c>
      <c r="B169" s="309" t="e">
        <f>'Budget Mod'!F168</f>
        <v>#REF!</v>
      </c>
      <c r="C169" s="161"/>
      <c r="D169" s="162" t="str">
        <f>IFERROR(Table530[[#This Row],[YTD Expensed]]/Table530[[#This Row],[Approved Budget]],"-")</f>
        <v>-</v>
      </c>
      <c r="E169" s="59" t="e">
        <f>Table530[[#This Row],[Approved Budget]]-Table530[[#This Row],[YTD Expensed]]</f>
        <v>#REF!</v>
      </c>
    </row>
    <row r="170" spans="1:5" s="56" customFormat="1" ht="15" customHeight="1" x14ac:dyDescent="0.35">
      <c r="A170" s="152" t="str">
        <f>'Exp. Summary'!A177</f>
        <v>Program Rental Costs</v>
      </c>
      <c r="B170" s="309">
        <f>'Budget Mod'!F169</f>
        <v>0</v>
      </c>
      <c r="C170" s="161"/>
      <c r="D170" s="162" t="str">
        <f>IFERROR(Table530[[#This Row],[YTD Expensed]]/Table530[[#This Row],[Approved Budget]],"-")</f>
        <v>-</v>
      </c>
      <c r="E170" s="59">
        <f>Table530[[#This Row],[Approved Budget]]-Table530[[#This Row],[YTD Expensed]]</f>
        <v>0</v>
      </c>
    </row>
    <row r="171" spans="1:5" s="56" customFormat="1" ht="15" customHeight="1" x14ac:dyDescent="0.35">
      <c r="A171" s="152" t="str">
        <f>'Exp. Summary'!A178</f>
        <v>Direct Equipment Subject to Depreciation</v>
      </c>
      <c r="B171" s="309">
        <f>'Budget Mod'!F170</f>
        <v>0</v>
      </c>
      <c r="C171" s="306"/>
      <c r="D171" s="307" t="str">
        <f>IFERROR(Table530[[#This Row],[YTD Expensed]]/Table530[[#This Row],[Approved Budget]],"-")</f>
        <v>-</v>
      </c>
      <c r="E171" s="308">
        <f>Table530[[#This Row],[Approved Budget]]-Table530[[#This Row],[YTD Expensed]]</f>
        <v>0</v>
      </c>
    </row>
    <row r="172" spans="1:5" s="56" customFormat="1" ht="20.149999999999999" customHeight="1" x14ac:dyDescent="0.35">
      <c r="A172" s="60" t="s">
        <v>83</v>
      </c>
      <c r="B172" s="61" t="e">
        <f>SUM(B23:B171)-B23-B162</f>
        <v>#REF!</v>
      </c>
      <c r="C172" s="61">
        <f>SUM(C23:C171)-C23-C162</f>
        <v>0</v>
      </c>
      <c r="D172" s="162" t="str">
        <f>IFERROR(C172/B172,"-")</f>
        <v>-</v>
      </c>
      <c r="E172" s="61" t="e">
        <f>B172-C172</f>
        <v>#REF!</v>
      </c>
    </row>
    <row r="173" spans="1:5" s="56" customFormat="1" ht="13.5" x14ac:dyDescent="0.35">
      <c r="A173" s="60"/>
      <c r="B173" s="61"/>
      <c r="C173" s="61"/>
      <c r="D173" s="162"/>
      <c r="E173" s="61"/>
    </row>
    <row r="174" spans="1:5" s="56" customFormat="1" ht="30.75" customHeight="1" x14ac:dyDescent="0.35"/>
    <row r="175" spans="1:5" s="56" customFormat="1" ht="27" x14ac:dyDescent="0.35">
      <c r="A175" s="160" t="s">
        <v>53</v>
      </c>
      <c r="B175" s="159" t="s">
        <v>103</v>
      </c>
      <c r="C175" s="159" t="s">
        <v>203</v>
      </c>
      <c r="D175" s="159" t="s">
        <v>205</v>
      </c>
      <c r="E175" s="159" t="s">
        <v>206</v>
      </c>
    </row>
    <row r="176" spans="1:5" s="56" customFormat="1" ht="13.5" x14ac:dyDescent="0.35">
      <c r="A176" s="56" t="str">
        <f>'Exp. Summary'!A182</f>
        <v>Federal Indirect Cost Rate</v>
      </c>
      <c r="B176" s="61" t="e">
        <f>SUM(B177:B191)</f>
        <v>#REF!</v>
      </c>
      <c r="C176" s="61">
        <f>SUM(C177:C191)</f>
        <v>0</v>
      </c>
      <c r="D176" s="162" t="str">
        <f>IFERROR(Table631[[#This Row],[YTD Expensed]]/Table631[[#This Row],[Approved Budget]],"-")</f>
        <v>-</v>
      </c>
      <c r="E176" s="61" t="e">
        <f>Table631[[#This Row],[Approved Budget]]-Table631[[#This Row],[YTD Expensed]]</f>
        <v>#REF!</v>
      </c>
    </row>
    <row r="177" spans="1:5" s="56" customFormat="1" ht="13.5" x14ac:dyDescent="0.35">
      <c r="A177" s="56" t="e">
        <f>'Exp. Summary'!A183</f>
        <v>#REF!</v>
      </c>
      <c r="B177" s="58" t="e">
        <f>'Budget Mod'!F176</f>
        <v>#REF!</v>
      </c>
      <c r="C177" s="161"/>
      <c r="D177" s="162" t="str">
        <f>IFERROR(Table631[[#This Row],[YTD Expensed]]/Table631[[#This Row],[Approved Budget]],"-")</f>
        <v>-</v>
      </c>
      <c r="E177" s="59" t="e">
        <f>Table631[[#This Row],[Approved Budget]]-Table631[[#This Row],[YTD Expensed]]</f>
        <v>#REF!</v>
      </c>
    </row>
    <row r="178" spans="1:5" s="56" customFormat="1" ht="13.5" x14ac:dyDescent="0.35">
      <c r="A178" s="56" t="e">
        <f>'Exp. Summary'!A184</f>
        <v>#REF!</v>
      </c>
      <c r="B178" s="58" t="e">
        <f>'Budget Mod'!F177</f>
        <v>#REF!</v>
      </c>
      <c r="C178" s="161"/>
      <c r="D178" s="162" t="str">
        <f>IFERROR(Table631[[#This Row],[YTD Expensed]]/Table631[[#This Row],[Approved Budget]],"-")</f>
        <v>-</v>
      </c>
      <c r="E178" s="59" t="e">
        <f>Table631[[#This Row],[Approved Budget]]-Table631[[#This Row],[YTD Expensed]]</f>
        <v>#REF!</v>
      </c>
    </row>
    <row r="179" spans="1:5" s="56" customFormat="1" ht="13.5" x14ac:dyDescent="0.35">
      <c r="A179" s="56" t="e">
        <f>'Exp. Summary'!A185</f>
        <v>#REF!</v>
      </c>
      <c r="B179" s="58" t="e">
        <f>'Budget Mod'!F178</f>
        <v>#REF!</v>
      </c>
      <c r="C179" s="161"/>
      <c r="D179" s="162" t="str">
        <f>IFERROR(Table631[[#This Row],[YTD Expensed]]/Table631[[#This Row],[Approved Budget]],"-")</f>
        <v>-</v>
      </c>
      <c r="E179" s="59" t="e">
        <f>Table631[[#This Row],[Approved Budget]]-Table631[[#This Row],[YTD Expensed]]</f>
        <v>#REF!</v>
      </c>
    </row>
    <row r="180" spans="1:5" s="56" customFormat="1" ht="13.5" x14ac:dyDescent="0.35">
      <c r="A180" s="56" t="e">
        <f>'Exp. Summary'!A186</f>
        <v>#REF!</v>
      </c>
      <c r="B180" s="58" t="e">
        <f>'Budget Mod'!F179</f>
        <v>#REF!</v>
      </c>
      <c r="C180" s="161"/>
      <c r="D180" s="162" t="str">
        <f>IFERROR(Table631[[#This Row],[YTD Expensed]]/Table631[[#This Row],[Approved Budget]],"-")</f>
        <v>-</v>
      </c>
      <c r="E180" s="59" t="e">
        <f>Table631[[#This Row],[Approved Budget]]-Table631[[#This Row],[YTD Expensed]]</f>
        <v>#REF!</v>
      </c>
    </row>
    <row r="181" spans="1:5" s="56" customFormat="1" ht="13.5" x14ac:dyDescent="0.35">
      <c r="A181" s="56" t="e">
        <f>'Exp. Summary'!A187</f>
        <v>#REF!</v>
      </c>
      <c r="B181" s="58" t="e">
        <f>'Budget Mod'!F180</f>
        <v>#REF!</v>
      </c>
      <c r="C181" s="161"/>
      <c r="D181" s="162" t="str">
        <f>IFERROR(Table631[[#This Row],[YTD Expensed]]/Table631[[#This Row],[Approved Budget]],"-")</f>
        <v>-</v>
      </c>
      <c r="E181" s="59" t="e">
        <f>Table631[[#This Row],[Approved Budget]]-Table631[[#This Row],[YTD Expensed]]</f>
        <v>#REF!</v>
      </c>
    </row>
    <row r="182" spans="1:5" s="56" customFormat="1" ht="13.5" x14ac:dyDescent="0.35">
      <c r="A182" s="56" t="e">
        <f>'Exp. Summary'!A188</f>
        <v>#REF!</v>
      </c>
      <c r="B182" s="58" t="e">
        <f>'Budget Mod'!F181</f>
        <v>#REF!</v>
      </c>
      <c r="C182" s="161"/>
      <c r="D182" s="162" t="str">
        <f>IFERROR(Table631[[#This Row],[YTD Expensed]]/Table631[[#This Row],[Approved Budget]],"-")</f>
        <v>-</v>
      </c>
      <c r="E182" s="59" t="e">
        <f>Table631[[#This Row],[Approved Budget]]-Table631[[#This Row],[YTD Expensed]]</f>
        <v>#REF!</v>
      </c>
    </row>
    <row r="183" spans="1:5" s="56" customFormat="1" ht="13.5" x14ac:dyDescent="0.35">
      <c r="A183" s="56" t="e">
        <f>'Exp. Summary'!A189</f>
        <v>#REF!</v>
      </c>
      <c r="B183" s="58" t="e">
        <f>'Budget Mod'!F182</f>
        <v>#REF!</v>
      </c>
      <c r="C183" s="161"/>
      <c r="D183" s="162" t="str">
        <f>IFERROR(Table631[[#This Row],[YTD Expensed]]/Table631[[#This Row],[Approved Budget]],"-")</f>
        <v>-</v>
      </c>
      <c r="E183" s="59" t="e">
        <f>Table631[[#This Row],[Approved Budget]]-Table631[[#This Row],[YTD Expensed]]</f>
        <v>#REF!</v>
      </c>
    </row>
    <row r="184" spans="1:5" s="56" customFormat="1" ht="13.5" x14ac:dyDescent="0.35">
      <c r="A184" s="56" t="e">
        <f>'Exp. Summary'!A190</f>
        <v>#REF!</v>
      </c>
      <c r="B184" s="58" t="e">
        <f>'Budget Mod'!F183</f>
        <v>#REF!</v>
      </c>
      <c r="C184" s="161"/>
      <c r="D184" s="162" t="str">
        <f>IFERROR(Table631[[#This Row],[YTD Expensed]]/Table631[[#This Row],[Approved Budget]],"-")</f>
        <v>-</v>
      </c>
      <c r="E184" s="59" t="e">
        <f>Table631[[#This Row],[Approved Budget]]-Table631[[#This Row],[YTD Expensed]]</f>
        <v>#REF!</v>
      </c>
    </row>
    <row r="185" spans="1:5" s="56" customFormat="1" ht="13.5" x14ac:dyDescent="0.35">
      <c r="A185" s="56" t="e">
        <f>'Exp. Summary'!A191</f>
        <v>#REF!</v>
      </c>
      <c r="B185" s="58" t="e">
        <f>'Budget Mod'!F184</f>
        <v>#REF!</v>
      </c>
      <c r="C185" s="161"/>
      <c r="D185" s="162" t="str">
        <f>IFERROR(Table631[[#This Row],[YTD Expensed]]/Table631[[#This Row],[Approved Budget]],"-")</f>
        <v>-</v>
      </c>
      <c r="E185" s="59" t="e">
        <f>Table631[[#This Row],[Approved Budget]]-Table631[[#This Row],[YTD Expensed]]</f>
        <v>#REF!</v>
      </c>
    </row>
    <row r="186" spans="1:5" s="56" customFormat="1" ht="13.5" x14ac:dyDescent="0.35">
      <c r="A186" s="56" t="e">
        <f>'Exp. Summary'!A192</f>
        <v>#REF!</v>
      </c>
      <c r="B186" s="58" t="e">
        <f>'Budget Mod'!F185</f>
        <v>#REF!</v>
      </c>
      <c r="C186" s="161"/>
      <c r="D186" s="162" t="str">
        <f>IFERROR(Table631[[#This Row],[YTD Expensed]]/Table631[[#This Row],[Approved Budget]],"-")</f>
        <v>-</v>
      </c>
      <c r="E186" s="59" t="e">
        <f>Table631[[#This Row],[Approved Budget]]-Table631[[#This Row],[YTD Expensed]]</f>
        <v>#REF!</v>
      </c>
    </row>
    <row r="187" spans="1:5" s="56" customFormat="1" ht="13.5" x14ac:dyDescent="0.35">
      <c r="A187" s="56" t="e">
        <f>'Exp. Summary'!A193</f>
        <v>#REF!</v>
      </c>
      <c r="B187" s="58" t="e">
        <f>'Budget Mod'!F186</f>
        <v>#REF!</v>
      </c>
      <c r="C187" s="161"/>
      <c r="D187" s="162" t="str">
        <f>IFERROR(Table631[[#This Row],[YTD Expensed]]/Table631[[#This Row],[Approved Budget]],"-")</f>
        <v>-</v>
      </c>
      <c r="E187" s="59" t="e">
        <f>Table631[[#This Row],[Approved Budget]]-Table631[[#This Row],[YTD Expensed]]</f>
        <v>#REF!</v>
      </c>
    </row>
    <row r="188" spans="1:5" s="56" customFormat="1" ht="13.5" x14ac:dyDescent="0.35">
      <c r="A188" s="56" t="e">
        <f>'Exp. Summary'!A194</f>
        <v>#REF!</v>
      </c>
      <c r="B188" s="58" t="e">
        <f>'Budget Mod'!F187</f>
        <v>#REF!</v>
      </c>
      <c r="C188" s="161"/>
      <c r="D188" s="162" t="str">
        <f>IFERROR(Table631[[#This Row],[YTD Expensed]]/Table631[[#This Row],[Approved Budget]],"-")</f>
        <v>-</v>
      </c>
      <c r="E188" s="59" t="e">
        <f>Table631[[#This Row],[Approved Budget]]-Table631[[#This Row],[YTD Expensed]]</f>
        <v>#REF!</v>
      </c>
    </row>
    <row r="189" spans="1:5" s="56" customFormat="1" ht="13.5" x14ac:dyDescent="0.35">
      <c r="A189" s="56" t="e">
        <f>'Exp. Summary'!A195</f>
        <v>#REF!</v>
      </c>
      <c r="B189" s="58" t="e">
        <f>'Budget Mod'!F188</f>
        <v>#REF!</v>
      </c>
      <c r="C189" s="161"/>
      <c r="D189" s="162" t="str">
        <f>IFERROR(Table631[[#This Row],[YTD Expensed]]/Table631[[#This Row],[Approved Budget]],"-")</f>
        <v>-</v>
      </c>
      <c r="E189" s="59" t="e">
        <f>Table631[[#This Row],[Approved Budget]]-Table631[[#This Row],[YTD Expensed]]</f>
        <v>#REF!</v>
      </c>
    </row>
    <row r="190" spans="1:5" s="56" customFormat="1" ht="13.5" x14ac:dyDescent="0.35">
      <c r="A190" s="56" t="e">
        <f>'Exp. Summary'!A196</f>
        <v>#REF!</v>
      </c>
      <c r="B190" s="58" t="e">
        <f>'Budget Mod'!F189</f>
        <v>#REF!</v>
      </c>
      <c r="C190" s="161"/>
      <c r="D190" s="162" t="str">
        <f>IFERROR(Table631[[#This Row],[YTD Expensed]]/Table631[[#This Row],[Approved Budget]],"-")</f>
        <v>-</v>
      </c>
      <c r="E190" s="59" t="e">
        <f>Table631[[#This Row],[Approved Budget]]-Table631[[#This Row],[YTD Expensed]]</f>
        <v>#REF!</v>
      </c>
    </row>
    <row r="191" spans="1:5" s="56" customFormat="1" ht="13.5" x14ac:dyDescent="0.35">
      <c r="A191" s="56" t="e">
        <f>'Exp. Summary'!A197</f>
        <v>#REF!</v>
      </c>
      <c r="B191" s="58" t="e">
        <f>'Budget Mod'!F190</f>
        <v>#REF!</v>
      </c>
      <c r="C191" s="161"/>
      <c r="D191" s="162" t="str">
        <f>IFERROR(Table631[[#This Row],[YTD Expensed]]/Table631[[#This Row],[Approved Budget]],"-")</f>
        <v>-</v>
      </c>
      <c r="E191" s="59" t="e">
        <f>Table631[[#This Row],[Approved Budget]]-Table631[[#This Row],[YTD Expensed]]</f>
        <v>#REF!</v>
      </c>
    </row>
    <row r="192" spans="1:5" s="56" customFormat="1" ht="13.5" x14ac:dyDescent="0.35">
      <c r="A192" s="56" t="str">
        <f>'Exp. Summary'!A198</f>
        <v>De Minimis or Other Percentage</v>
      </c>
      <c r="B192" s="156" t="e">
        <f>SUM(B193:B197)</f>
        <v>#REF!</v>
      </c>
      <c r="C192" s="156">
        <f>SUM(C193:C197)</f>
        <v>0</v>
      </c>
      <c r="D192" s="164" t="str">
        <f>IFERROR(Table631[[#This Row],[YTD Expensed]]/Table631[[#This Row],[Approved Budget]],"-")</f>
        <v>-</v>
      </c>
      <c r="E192" s="158" t="e">
        <f>Table631[[#This Row],[Approved Budget]]-Table631[[#This Row],[YTD Expensed]]</f>
        <v>#REF!</v>
      </c>
    </row>
    <row r="193" spans="1:5" s="56" customFormat="1" ht="13.5" x14ac:dyDescent="0.35">
      <c r="A193" s="56" t="str">
        <f>'Exp. Summary'!A199</f>
        <v>Social Security/Medicare</v>
      </c>
      <c r="B193" s="59" t="e">
        <f>'Budget Mod'!F192</f>
        <v>#REF!</v>
      </c>
      <c r="C193" s="161"/>
      <c r="D193" s="162" t="str">
        <f>IFERROR(Table631[[#This Row],[YTD Expensed]]/Table631[[#This Row],[Approved Budget]],"-")</f>
        <v>-</v>
      </c>
      <c r="E193" s="59" t="e">
        <f>Table631[[#This Row],[Approved Budget]]-Table631[[#This Row],[YTD Expensed]]</f>
        <v>#REF!</v>
      </c>
    </row>
    <row r="194" spans="1:5" s="56" customFormat="1" ht="13.5" x14ac:dyDescent="0.35">
      <c r="A194" s="56" t="str">
        <f>'Exp. Summary'!A200</f>
        <v>Workers' Comp.</v>
      </c>
      <c r="B194" s="59" t="e">
        <f>'Budget Mod'!F193</f>
        <v>#REF!</v>
      </c>
      <c r="C194" s="161"/>
      <c r="D194" s="162" t="str">
        <f>IFERROR(Table631[[#This Row],[YTD Expensed]]/Table631[[#This Row],[Approved Budget]],"-")</f>
        <v>-</v>
      </c>
      <c r="E194" s="59" t="e">
        <f>Table631[[#This Row],[Approved Budget]]-Table631[[#This Row],[YTD Expensed]]</f>
        <v>#REF!</v>
      </c>
    </row>
    <row r="195" spans="1:5" s="56" customFormat="1" ht="13.5" x14ac:dyDescent="0.35">
      <c r="A195" s="56" t="str">
        <f>'Exp. Summary'!A201</f>
        <v>Unemployment Ins.</v>
      </c>
      <c r="B195" s="59" t="e">
        <f>'Budget Mod'!F194</f>
        <v>#REF!</v>
      </c>
      <c r="C195" s="161"/>
      <c r="D195" s="162" t="str">
        <f>IFERROR(Table631[[#This Row],[YTD Expensed]]/Table631[[#This Row],[Approved Budget]],"-")</f>
        <v>-</v>
      </c>
      <c r="E195" s="59" t="e">
        <f>Table631[[#This Row],[Approved Budget]]-Table631[[#This Row],[YTD Expensed]]</f>
        <v>#REF!</v>
      </c>
    </row>
    <row r="196" spans="1:5" s="56" customFormat="1" ht="13.5" x14ac:dyDescent="0.35">
      <c r="A196" s="56" t="str">
        <f>'Exp. Summary'!A202</f>
        <v>Retirement Exp.</v>
      </c>
      <c r="B196" s="59" t="e">
        <f>'Budget Mod'!F195</f>
        <v>#REF!</v>
      </c>
      <c r="C196" s="161"/>
      <c r="D196" s="162" t="str">
        <f>IFERROR(Table631[[#This Row],[YTD Expensed]]/Table631[[#This Row],[Approved Budget]],"-")</f>
        <v>-</v>
      </c>
      <c r="E196" s="59" t="e">
        <f>Table631[[#This Row],[Approved Budget]]-Table631[[#This Row],[YTD Expensed]]</f>
        <v>#REF!</v>
      </c>
    </row>
    <row r="197" spans="1:5" s="56" customFormat="1" ht="13.5" x14ac:dyDescent="0.35">
      <c r="A197" s="56" t="str">
        <f>'Exp. Summary'!A203</f>
        <v>Insurance</v>
      </c>
      <c r="B197" s="59" t="e">
        <f>'Budget Mod'!F196</f>
        <v>#REF!</v>
      </c>
      <c r="C197" s="161"/>
      <c r="D197" s="162" t="str">
        <f>IFERROR(Table631[[#This Row],[YTD Expensed]]/Table631[[#This Row],[Approved Budget]],"-")</f>
        <v>-</v>
      </c>
      <c r="E197" s="59" t="e">
        <f>Table631[[#This Row],[Approved Budget]]-Table631[[#This Row],[YTD Expensed]]</f>
        <v>#REF!</v>
      </c>
    </row>
    <row r="198" spans="1:5" s="56" customFormat="1" ht="13.5" x14ac:dyDescent="0.35">
      <c r="A198" s="56" t="e">
        <f>'Exp. Summary'!A204</f>
        <v>#REF!</v>
      </c>
      <c r="B198" s="59" t="e">
        <f>'Budget Mod'!F197</f>
        <v>#REF!</v>
      </c>
      <c r="C198" s="161"/>
      <c r="D198" s="162" t="str">
        <f>IFERROR(Table631[[#This Row],[YTD Expensed]]/Table631[[#This Row],[Approved Budget]],"-")</f>
        <v>-</v>
      </c>
      <c r="E198" s="59" t="e">
        <f>Table631[[#This Row],[Approved Budget]]-Table631[[#This Row],[YTD Expensed]]</f>
        <v>#REF!</v>
      </c>
    </row>
    <row r="199" spans="1:5" s="56" customFormat="1" ht="13.5" x14ac:dyDescent="0.35">
      <c r="A199" s="56" t="e">
        <f>'Exp. Summary'!A205</f>
        <v>#REF!</v>
      </c>
      <c r="B199" s="59" t="e">
        <f>'Budget Mod'!F198</f>
        <v>#REF!</v>
      </c>
      <c r="C199" s="161"/>
      <c r="D199" s="162" t="str">
        <f>IFERROR(Table631[[#This Row],[YTD Expensed]]/Table631[[#This Row],[Approved Budget]],"-")</f>
        <v>-</v>
      </c>
      <c r="E199" s="59" t="e">
        <f>Table631[[#This Row],[Approved Budget]]-Table631[[#This Row],[YTD Expensed]]</f>
        <v>#REF!</v>
      </c>
    </row>
    <row r="200" spans="1:5" s="56" customFormat="1" ht="13.5" x14ac:dyDescent="0.35">
      <c r="A200" s="56" t="e">
        <f>'Exp. Summary'!A206</f>
        <v>#REF!</v>
      </c>
      <c r="B200" s="59" t="e">
        <f>'Budget Mod'!F199</f>
        <v>#REF!</v>
      </c>
      <c r="C200" s="161"/>
      <c r="D200" s="162" t="str">
        <f>IFERROR(Table631[[#This Row],[YTD Expensed]]/Table631[[#This Row],[Approved Budget]],"-")</f>
        <v>-</v>
      </c>
      <c r="E200" s="59" t="e">
        <f>Table631[[#This Row],[Approved Budget]]-Table631[[#This Row],[YTD Expensed]]</f>
        <v>#REF!</v>
      </c>
    </row>
    <row r="201" spans="1:5" s="56" customFormat="1" ht="13.5" x14ac:dyDescent="0.35">
      <c r="A201" s="56" t="e">
        <f>'Exp. Summary'!A207</f>
        <v>#REF!</v>
      </c>
      <c r="B201" s="59" t="e">
        <f>'Budget Mod'!F200</f>
        <v>#REF!</v>
      </c>
      <c r="C201" s="161"/>
      <c r="D201" s="162" t="str">
        <f>IFERROR(Table631[[#This Row],[YTD Expensed]]/Table631[[#This Row],[Approved Budget]],"-")</f>
        <v>-</v>
      </c>
      <c r="E201" s="59" t="e">
        <f>Table631[[#This Row],[Approved Budget]]-Table631[[#This Row],[YTD Expensed]]</f>
        <v>#REF!</v>
      </c>
    </row>
    <row r="202" spans="1:5" s="56" customFormat="1" ht="13.5" x14ac:dyDescent="0.35">
      <c r="A202" s="56" t="e">
        <f>'Exp. Summary'!A208</f>
        <v>#REF!</v>
      </c>
      <c r="B202" s="59" t="e">
        <f>'Budget Mod'!F201</f>
        <v>#REF!</v>
      </c>
      <c r="C202" s="161"/>
      <c r="D202" s="162" t="str">
        <f>IFERROR(Table631[[#This Row],[YTD Expensed]]/Table631[[#This Row],[Approved Budget]],"-")</f>
        <v>-</v>
      </c>
      <c r="E202" s="59" t="e">
        <f>Table631[[#This Row],[Approved Budget]]-Table631[[#This Row],[YTD Expensed]]</f>
        <v>#REF!</v>
      </c>
    </row>
    <row r="203" spans="1:5" s="56" customFormat="1" ht="15" customHeight="1" x14ac:dyDescent="0.35">
      <c r="A203" s="56" t="e">
        <f>'Exp. Summary'!A209</f>
        <v>#REF!</v>
      </c>
      <c r="B203" s="59" t="e">
        <f>'Budget Mod'!F202</f>
        <v>#REF!</v>
      </c>
      <c r="C203" s="161"/>
      <c r="D203" s="162" t="str">
        <f>IFERROR(Table631[[#This Row],[YTD Expensed]]/Table631[[#This Row],[Approved Budget]],"-")</f>
        <v>-</v>
      </c>
      <c r="E203" s="59" t="e">
        <f>Table631[[#This Row],[Approved Budget]]-Table631[[#This Row],[YTD Expensed]]</f>
        <v>#REF!</v>
      </c>
    </row>
    <row r="204" spans="1:5" s="56" customFormat="1" ht="15" customHeight="1" x14ac:dyDescent="0.35">
      <c r="A204" s="56" t="e">
        <f>'Exp. Summary'!A210</f>
        <v>#REF!</v>
      </c>
      <c r="B204" s="59" t="e">
        <f>'Budget Mod'!F203</f>
        <v>#REF!</v>
      </c>
      <c r="C204" s="306"/>
      <c r="D204" s="307" t="str">
        <f>IFERROR(Table631[[#This Row],[YTD Expensed]]/Table631[[#This Row],[Approved Budget]],"-")</f>
        <v>-</v>
      </c>
      <c r="E204" s="308" t="e">
        <f>Table631[[#This Row],[Approved Budget]]-Table631[[#This Row],[YTD Expensed]]</f>
        <v>#REF!</v>
      </c>
    </row>
    <row r="205" spans="1:5" s="56" customFormat="1" ht="13.5" x14ac:dyDescent="0.35">
      <c r="A205" s="63" t="s">
        <v>84</v>
      </c>
      <c r="B205" s="61" t="e">
        <f>SUM(B176:B204)-B176-B192</f>
        <v>#REF!</v>
      </c>
      <c r="C205" s="61">
        <f>SUM(C176:C204)-C176-C192</f>
        <v>0</v>
      </c>
      <c r="D205" s="162" t="str">
        <f>IFERROR(C205/B205,"-")</f>
        <v>-</v>
      </c>
      <c r="E205" s="61" t="e">
        <f>B205-C205</f>
        <v>#REF!</v>
      </c>
    </row>
    <row r="206" spans="1:5" s="56" customFormat="1" ht="13.5" x14ac:dyDescent="0.35"/>
    <row r="207" spans="1:5" s="56" customFormat="1" ht="13.5" x14ac:dyDescent="0.35"/>
    <row r="208" spans="1:5" s="56" customFormat="1" ht="13.5" x14ac:dyDescent="0.35"/>
    <row r="209" s="56" customFormat="1" ht="13.5" x14ac:dyDescent="0.35"/>
    <row r="210" s="56" customFormat="1" ht="13.5" x14ac:dyDescent="0.35"/>
    <row r="211" s="56" customFormat="1" ht="13.5" x14ac:dyDescent="0.35"/>
    <row r="212" s="56" customFormat="1" ht="13.5" x14ac:dyDescent="0.35"/>
    <row r="213" s="56" customFormat="1" ht="13.5" x14ac:dyDescent="0.35"/>
    <row r="214" s="56" customFormat="1" ht="13.5" x14ac:dyDescent="0.35"/>
    <row r="215" s="56" customFormat="1" ht="13.5" x14ac:dyDescent="0.35"/>
    <row r="216" s="56" customFormat="1" ht="13.5" x14ac:dyDescent="0.35"/>
    <row r="217" s="56" customFormat="1" ht="13.5" x14ac:dyDescent="0.35"/>
    <row r="218" s="56" customFormat="1" ht="13.5" x14ac:dyDescent="0.35"/>
    <row r="219" s="56" customFormat="1" ht="13.5" x14ac:dyDescent="0.35"/>
    <row r="220" s="56" customFormat="1" ht="13.5" x14ac:dyDescent="0.35"/>
    <row r="221" s="56" customFormat="1" ht="13.5" x14ac:dyDescent="0.35"/>
    <row r="222" s="56" customFormat="1" ht="13.5" x14ac:dyDescent="0.35"/>
    <row r="223" s="56" customFormat="1" ht="13.5" x14ac:dyDescent="0.35"/>
    <row r="224" s="56" customFormat="1" ht="13.5" x14ac:dyDescent="0.35"/>
    <row r="225" s="56" customFormat="1" ht="13.5" x14ac:dyDescent="0.35"/>
    <row r="226" s="56" customFormat="1" ht="13.5" x14ac:dyDescent="0.35"/>
    <row r="227" s="56" customFormat="1" ht="13.5" x14ac:dyDescent="0.35"/>
    <row r="228" s="56" customFormat="1" ht="13.5" x14ac:dyDescent="0.35"/>
    <row r="229" s="56" customFormat="1" ht="13.5" x14ac:dyDescent="0.35"/>
    <row r="230" s="56" customFormat="1" ht="13.5" x14ac:dyDescent="0.35"/>
    <row r="231" s="56" customFormat="1" ht="13.5" x14ac:dyDescent="0.35"/>
    <row r="232" s="56" customFormat="1" ht="13.5" x14ac:dyDescent="0.35"/>
    <row r="233" s="56" customFormat="1" ht="13.5" x14ac:dyDescent="0.35"/>
    <row r="234" s="56" customFormat="1" ht="13.5" x14ac:dyDescent="0.35"/>
    <row r="235" s="56" customFormat="1" ht="13.5" x14ac:dyDescent="0.35"/>
    <row r="236" s="56" customFormat="1" ht="13.5" x14ac:dyDescent="0.35"/>
    <row r="237" s="56" customFormat="1" ht="13.5" x14ac:dyDescent="0.35"/>
    <row r="238" s="56" customFormat="1" ht="13.5" x14ac:dyDescent="0.35"/>
    <row r="239" s="56" customFormat="1" ht="13.5" x14ac:dyDescent="0.35"/>
    <row r="240" s="56" customFormat="1" ht="13.5" x14ac:dyDescent="0.35"/>
    <row r="241" s="56" customFormat="1" ht="13.5" x14ac:dyDescent="0.35"/>
    <row r="242" s="56" customFormat="1" ht="13.5" x14ac:dyDescent="0.35"/>
    <row r="243" s="56" customFormat="1" ht="13.5" x14ac:dyDescent="0.35"/>
    <row r="244" s="56" customFormat="1" ht="13.5" x14ac:dyDescent="0.35"/>
    <row r="245" s="56" customFormat="1" ht="13.5" x14ac:dyDescent="0.35"/>
    <row r="246" s="56" customFormat="1" ht="13.5" x14ac:dyDescent="0.35"/>
    <row r="247" s="56" customFormat="1" ht="13.5" x14ac:dyDescent="0.35"/>
    <row r="248" s="56" customFormat="1" ht="13.5" x14ac:dyDescent="0.35"/>
    <row r="249" s="56" customFormat="1" ht="13.5" x14ac:dyDescent="0.35"/>
    <row r="250" s="56" customFormat="1" ht="13.5" x14ac:dyDescent="0.35"/>
    <row r="251" s="56" customFormat="1" ht="13.5" x14ac:dyDescent="0.35"/>
    <row r="252" s="56" customFormat="1" ht="13.5" x14ac:dyDescent="0.35"/>
    <row r="253" s="56" customFormat="1" ht="13.5" x14ac:dyDescent="0.35"/>
    <row r="254" s="56" customFormat="1" ht="13.5" x14ac:dyDescent="0.35"/>
    <row r="255" s="56" customFormat="1" ht="13.5" x14ac:dyDescent="0.35"/>
    <row r="256" s="56" customFormat="1" ht="13.5" x14ac:dyDescent="0.35"/>
    <row r="257" s="56" customFormat="1" ht="13.5" x14ac:dyDescent="0.35"/>
    <row r="258" s="56" customFormat="1" ht="13.5" x14ac:dyDescent="0.35"/>
    <row r="259" s="56" customFormat="1" ht="13.5" x14ac:dyDescent="0.35"/>
    <row r="260" s="56" customFormat="1" ht="13.5" x14ac:dyDescent="0.35"/>
    <row r="261" s="56" customFormat="1" ht="13.5" x14ac:dyDescent="0.35"/>
    <row r="262" s="56" customFormat="1" ht="13.5" x14ac:dyDescent="0.35"/>
    <row r="263" s="56" customFormat="1" ht="13.5" x14ac:dyDescent="0.35"/>
    <row r="264" s="56" customFormat="1" ht="13.5" x14ac:dyDescent="0.35"/>
    <row r="265" s="56" customFormat="1" ht="13.5" x14ac:dyDescent="0.35"/>
    <row r="266" s="56" customFormat="1" ht="13.5" x14ac:dyDescent="0.35"/>
    <row r="267" s="56" customFormat="1" ht="13.5" x14ac:dyDescent="0.35"/>
    <row r="268" s="56" customFormat="1" ht="13.5" x14ac:dyDescent="0.35"/>
    <row r="269" s="56" customFormat="1" ht="13.5" x14ac:dyDescent="0.35"/>
    <row r="270" s="56" customFormat="1" ht="13.5" x14ac:dyDescent="0.35"/>
    <row r="271" s="56" customFormat="1" ht="13.5" x14ac:dyDescent="0.35"/>
    <row r="272" s="56" customFormat="1" ht="13.5" x14ac:dyDescent="0.35"/>
    <row r="273" spans="4:5" ht="14.5" x14ac:dyDescent="0.35">
      <c r="D273" s="56"/>
      <c r="E273" s="56"/>
    </row>
  </sheetData>
  <sheetProtection password="CC40" sheet="1" objects="1" scenarios="1" formatColumns="0"/>
  <pageMargins left="0.7" right="0.7" top="0.75" bottom="0.75" header="0.3" footer="0.3"/>
  <pageSetup scale="93" fitToHeight="0"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66"/>
  </sheetPr>
  <dimension ref="A1:G13"/>
  <sheetViews>
    <sheetView showGridLines="0" workbookViewId="0">
      <selection activeCell="F12" sqref="F12"/>
    </sheetView>
  </sheetViews>
  <sheetFormatPr defaultRowHeight="14" x14ac:dyDescent="0.3"/>
  <cols>
    <col min="1" max="1" width="13.25" customWidth="1"/>
    <col min="2" max="2" width="37.25" customWidth="1"/>
    <col min="3" max="3" width="26.83203125" customWidth="1"/>
    <col min="4" max="4" width="14.5" customWidth="1"/>
    <col min="5" max="5" width="15.75" customWidth="1"/>
    <col min="6" max="6" width="17.33203125" customWidth="1"/>
    <col min="7" max="7" width="22" customWidth="1"/>
  </cols>
  <sheetData>
    <row r="1" spans="1:7" x14ac:dyDescent="0.3">
      <c r="A1" s="70" t="s">
        <v>18</v>
      </c>
      <c r="B1" s="70" t="s">
        <v>109</v>
      </c>
      <c r="C1" s="70" t="s">
        <v>110</v>
      </c>
      <c r="D1" s="70" t="s">
        <v>111</v>
      </c>
      <c r="E1" s="70" t="s">
        <v>112</v>
      </c>
      <c r="F1" s="70" t="s">
        <v>113</v>
      </c>
      <c r="G1" s="70" t="s">
        <v>114</v>
      </c>
    </row>
    <row r="2" spans="1:7" ht="24.75" customHeight="1" x14ac:dyDescent="0.3">
      <c r="A2" s="319">
        <v>42432</v>
      </c>
      <c r="B2" s="82" t="s">
        <v>295</v>
      </c>
      <c r="C2" s="82"/>
      <c r="D2" s="82" t="s">
        <v>296</v>
      </c>
      <c r="E2" s="85"/>
      <c r="F2" s="85"/>
      <c r="G2" s="85"/>
    </row>
    <row r="3" spans="1:7" ht="28" x14ac:dyDescent="0.3">
      <c r="A3" s="319">
        <v>42446</v>
      </c>
      <c r="B3" s="85" t="s">
        <v>298</v>
      </c>
      <c r="C3" s="85" t="s">
        <v>299</v>
      </c>
      <c r="D3" s="85" t="s">
        <v>296</v>
      </c>
      <c r="E3" s="85"/>
      <c r="F3" s="85"/>
      <c r="G3" s="85"/>
    </row>
    <row r="4" spans="1:7" ht="28" x14ac:dyDescent="0.3">
      <c r="A4" s="319">
        <v>42446</v>
      </c>
      <c r="B4" s="85" t="s">
        <v>300</v>
      </c>
      <c r="C4" s="85" t="s">
        <v>301</v>
      </c>
      <c r="D4" s="85" t="s">
        <v>296</v>
      </c>
      <c r="E4" s="85"/>
      <c r="F4" s="85"/>
      <c r="G4" s="85"/>
    </row>
    <row r="5" spans="1:7" ht="28" x14ac:dyDescent="0.3">
      <c r="A5" s="319">
        <v>42474</v>
      </c>
      <c r="B5" s="85" t="s">
        <v>302</v>
      </c>
      <c r="C5" s="85" t="s">
        <v>303</v>
      </c>
      <c r="D5" s="85" t="s">
        <v>296</v>
      </c>
      <c r="E5" s="85"/>
      <c r="F5" s="85"/>
      <c r="G5" s="85"/>
    </row>
    <row r="6" spans="1:7" ht="28" x14ac:dyDescent="0.3">
      <c r="A6" s="321">
        <v>42496</v>
      </c>
      <c r="B6" s="82" t="s">
        <v>304</v>
      </c>
      <c r="C6" s="82" t="s">
        <v>305</v>
      </c>
      <c r="D6" s="82" t="s">
        <v>296</v>
      </c>
    </row>
    <row r="7" spans="1:7" ht="28" x14ac:dyDescent="0.3">
      <c r="A7" s="319">
        <v>42531</v>
      </c>
      <c r="B7" s="85" t="s">
        <v>306</v>
      </c>
      <c r="C7" s="85" t="s">
        <v>307</v>
      </c>
      <c r="D7" s="85" t="s">
        <v>296</v>
      </c>
      <c r="E7" s="85"/>
      <c r="F7" s="85"/>
      <c r="G7" s="85"/>
    </row>
    <row r="8" spans="1:7" ht="56" x14ac:dyDescent="0.3">
      <c r="A8" s="319">
        <v>42531</v>
      </c>
      <c r="B8" s="82" t="s">
        <v>309</v>
      </c>
      <c r="C8" s="82" t="s">
        <v>308</v>
      </c>
      <c r="D8" s="82" t="s">
        <v>296</v>
      </c>
      <c r="E8" s="85"/>
      <c r="F8" s="85"/>
      <c r="G8" s="85"/>
    </row>
    <row r="9" spans="1:7" ht="28" x14ac:dyDescent="0.3">
      <c r="A9" s="319">
        <v>42600</v>
      </c>
      <c r="B9" s="82" t="s">
        <v>311</v>
      </c>
      <c r="C9" s="82" t="s">
        <v>312</v>
      </c>
      <c r="D9" s="82" t="s">
        <v>296</v>
      </c>
      <c r="E9" s="85"/>
      <c r="F9" s="85"/>
      <c r="G9" s="85"/>
    </row>
    <row r="10" spans="1:7" ht="28" x14ac:dyDescent="0.3">
      <c r="A10" s="319">
        <v>42601</v>
      </c>
      <c r="B10" s="85" t="s">
        <v>314</v>
      </c>
      <c r="C10" s="85" t="s">
        <v>312</v>
      </c>
      <c r="D10" s="85" t="s">
        <v>296</v>
      </c>
      <c r="E10" s="85"/>
      <c r="F10" s="85"/>
      <c r="G10" s="85"/>
    </row>
    <row r="11" spans="1:7" ht="42" x14ac:dyDescent="0.3">
      <c r="A11" s="319">
        <v>42640</v>
      </c>
      <c r="B11" s="85" t="s">
        <v>317</v>
      </c>
      <c r="C11" s="85" t="s">
        <v>318</v>
      </c>
      <c r="D11" s="85" t="s">
        <v>296</v>
      </c>
      <c r="E11" s="85"/>
      <c r="F11" s="85"/>
      <c r="G11" s="85"/>
    </row>
    <row r="12" spans="1:7" ht="42" customHeight="1" x14ac:dyDescent="0.3">
      <c r="A12" s="319">
        <v>42825</v>
      </c>
      <c r="B12" s="82" t="s">
        <v>319</v>
      </c>
      <c r="C12" s="82" t="s">
        <v>320</v>
      </c>
      <c r="D12" s="82" t="s">
        <v>296</v>
      </c>
      <c r="E12" s="85"/>
      <c r="F12" s="85"/>
      <c r="G12" s="85"/>
    </row>
    <row r="13" spans="1:7" ht="24.65" customHeight="1" x14ac:dyDescent="0.3">
      <c r="A13" s="85"/>
      <c r="B13" s="85"/>
      <c r="C13" s="85"/>
      <c r="D13" s="85"/>
      <c r="E13" s="85"/>
      <c r="F13" s="85"/>
      <c r="G13" s="85"/>
    </row>
  </sheetData>
  <sheetProtection password="CC40" sheet="1" objects="1" scenario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J27"/>
  <sheetViews>
    <sheetView showGridLines="0" zoomScaleNormal="100" workbookViewId="0">
      <selection activeCell="A4" sqref="A4"/>
    </sheetView>
  </sheetViews>
  <sheetFormatPr defaultRowHeight="14" x14ac:dyDescent="0.3"/>
  <cols>
    <col min="6" max="6" width="9.08203125" bestFit="1" customWidth="1"/>
    <col min="7" max="7" width="10" bestFit="1" customWidth="1"/>
    <col min="10" max="10" width="8.58203125" customWidth="1"/>
  </cols>
  <sheetData>
    <row r="1" spans="1:10" ht="15.5" x14ac:dyDescent="0.35">
      <c r="A1" s="96" t="s">
        <v>162</v>
      </c>
      <c r="B1" s="96"/>
      <c r="C1" s="96" t="s">
        <v>153</v>
      </c>
      <c r="D1" s="96"/>
      <c r="E1" s="96"/>
      <c r="F1" s="96" t="s">
        <v>117</v>
      </c>
      <c r="G1" s="96"/>
    </row>
    <row r="2" spans="1:10" ht="15.5" x14ac:dyDescent="0.35">
      <c r="A2" s="96">
        <f>'Cover Sheet'!B5</f>
        <v>0</v>
      </c>
      <c r="B2" s="96"/>
      <c r="C2" s="96">
        <f>'Cover Sheet'!B6</f>
        <v>0</v>
      </c>
      <c r="D2" s="96"/>
      <c r="E2" s="96"/>
      <c r="F2" s="106">
        <f>'Cover Sheet'!B8</f>
        <v>45931</v>
      </c>
      <c r="G2" s="106">
        <f>'Cover Sheet'!D8</f>
        <v>46295</v>
      </c>
    </row>
    <row r="3" spans="1:10" ht="27.75" customHeight="1" x14ac:dyDescent="0.3">
      <c r="A3" s="84" t="s">
        <v>297</v>
      </c>
    </row>
    <row r="4" spans="1:10" ht="15" customHeight="1" x14ac:dyDescent="0.4">
      <c r="A4" s="97"/>
    </row>
    <row r="5" spans="1:10" ht="15" customHeight="1" x14ac:dyDescent="0.3">
      <c r="A5" s="193"/>
      <c r="B5" s="193"/>
      <c r="C5" s="193"/>
      <c r="D5" s="193"/>
      <c r="E5" s="193"/>
      <c r="F5" s="193"/>
      <c r="G5" s="193"/>
      <c r="H5" s="193"/>
      <c r="I5" s="193"/>
      <c r="J5" s="193"/>
    </row>
    <row r="6" spans="1:10" ht="15" customHeight="1" x14ac:dyDescent="0.3">
      <c r="A6" s="304"/>
      <c r="B6" s="81"/>
      <c r="C6" s="81"/>
      <c r="D6" s="81"/>
      <c r="E6" s="81"/>
      <c r="F6" s="81"/>
      <c r="G6" s="81"/>
      <c r="H6" s="81"/>
      <c r="I6" s="81"/>
      <c r="J6" s="81"/>
    </row>
    <row r="7" spans="1:10" ht="15" customHeight="1" x14ac:dyDescent="0.3">
      <c r="A7" s="193"/>
      <c r="B7" s="305"/>
      <c r="C7" s="305"/>
      <c r="D7" s="305"/>
      <c r="E7" s="305"/>
      <c r="F7" s="305"/>
      <c r="G7" s="305"/>
      <c r="H7" s="305"/>
      <c r="I7" s="305"/>
      <c r="J7" s="305"/>
    </row>
    <row r="8" spans="1:10" ht="15" customHeight="1" x14ac:dyDescent="0.3">
      <c r="A8" s="304"/>
    </row>
    <row r="9" spans="1:10" ht="15" customHeight="1" x14ac:dyDescent="0.3">
      <c r="A9" s="193"/>
      <c r="B9" s="193"/>
      <c r="C9" s="193"/>
      <c r="D9" s="193"/>
      <c r="E9" s="193"/>
      <c r="F9" s="193"/>
      <c r="G9" s="193"/>
      <c r="H9" s="193"/>
      <c r="I9" s="193"/>
      <c r="J9" s="193"/>
    </row>
    <row r="10" spans="1:10" ht="15" customHeight="1" x14ac:dyDescent="0.3">
      <c r="A10" s="304"/>
    </row>
    <row r="11" spans="1:10" ht="15" customHeight="1" x14ac:dyDescent="0.3">
      <c r="A11" s="193"/>
      <c r="B11" s="305"/>
      <c r="C11" s="305"/>
      <c r="D11" s="305"/>
      <c r="E11" s="305"/>
      <c r="F11" s="305"/>
      <c r="G11" s="305"/>
      <c r="H11" s="305"/>
      <c r="I11" s="305"/>
      <c r="J11" s="305"/>
    </row>
    <row r="12" spans="1:10" ht="15" customHeight="1" x14ac:dyDescent="0.3">
      <c r="A12" s="304"/>
    </row>
    <row r="13" spans="1:10" ht="15" customHeight="1" x14ac:dyDescent="0.3">
      <c r="A13" s="193"/>
      <c r="B13" s="305"/>
      <c r="C13" s="305"/>
      <c r="D13" s="305"/>
      <c r="E13" s="305"/>
      <c r="F13" s="305"/>
      <c r="G13" s="305"/>
      <c r="H13" s="305"/>
      <c r="I13" s="305"/>
      <c r="J13" s="305"/>
    </row>
    <row r="14" spans="1:10" ht="15" customHeight="1" x14ac:dyDescent="0.3">
      <c r="A14" s="304"/>
    </row>
    <row r="15" spans="1:10" ht="15" customHeight="1" x14ac:dyDescent="0.3">
      <c r="A15" s="193"/>
      <c r="B15" s="305"/>
      <c r="C15" s="305"/>
      <c r="D15" s="305"/>
      <c r="E15" s="305"/>
      <c r="F15" s="305"/>
      <c r="G15" s="305"/>
      <c r="H15" s="305"/>
      <c r="I15" s="305"/>
      <c r="J15" s="305"/>
    </row>
    <row r="16" spans="1:10" s="141" customFormat="1" ht="15" customHeight="1" x14ac:dyDescent="0.3"/>
    <row r="17" spans="1:10" ht="15" customHeight="1" x14ac:dyDescent="0.3">
      <c r="A17" s="305"/>
      <c r="B17" s="305"/>
      <c r="C17" s="305"/>
      <c r="D17" s="305"/>
      <c r="E17" s="305"/>
      <c r="F17" s="305"/>
      <c r="G17" s="305"/>
      <c r="H17" s="305"/>
      <c r="I17" s="305"/>
      <c r="J17" s="305"/>
    </row>
    <row r="18" spans="1:10" s="141" customFormat="1" ht="15" customHeight="1" x14ac:dyDescent="0.3"/>
    <row r="19" spans="1:10" ht="15" customHeight="1" x14ac:dyDescent="0.3">
      <c r="A19" s="305"/>
      <c r="B19" s="305"/>
      <c r="C19" s="305"/>
      <c r="D19" s="305"/>
      <c r="E19" s="305"/>
      <c r="F19" s="305"/>
      <c r="G19" s="305"/>
      <c r="H19" s="305"/>
      <c r="I19" s="305"/>
      <c r="J19" s="305"/>
    </row>
    <row r="20" spans="1:10" s="141" customFormat="1" ht="15" customHeight="1" x14ac:dyDescent="0.3"/>
    <row r="21" spans="1:10" ht="15" customHeight="1" x14ac:dyDescent="0.3">
      <c r="A21" s="305"/>
      <c r="B21" s="305"/>
      <c r="C21" s="305"/>
      <c r="D21" s="305"/>
      <c r="E21" s="305"/>
      <c r="F21" s="305"/>
      <c r="G21" s="305"/>
      <c r="H21" s="305"/>
      <c r="I21" s="305"/>
      <c r="J21" s="305"/>
    </row>
    <row r="22" spans="1:10" s="141" customFormat="1" ht="15" customHeight="1" x14ac:dyDescent="0.3"/>
    <row r="23" spans="1:10" ht="15" customHeight="1" x14ac:dyDescent="0.3">
      <c r="A23" s="305"/>
      <c r="B23" s="305"/>
      <c r="C23" s="305"/>
      <c r="D23" s="305"/>
      <c r="E23" s="305"/>
      <c r="F23" s="305"/>
      <c r="G23" s="305"/>
      <c r="H23" s="305"/>
      <c r="I23" s="305"/>
      <c r="J23" s="305"/>
    </row>
    <row r="24" spans="1:10" s="141" customFormat="1" ht="15" customHeight="1" x14ac:dyDescent="0.3"/>
    <row r="25" spans="1:10" ht="15" customHeight="1" x14ac:dyDescent="0.3">
      <c r="A25" s="305"/>
      <c r="B25" s="305"/>
      <c r="C25" s="305"/>
      <c r="D25" s="305"/>
      <c r="E25" s="305"/>
      <c r="F25" s="305"/>
      <c r="G25" s="305"/>
      <c r="H25" s="305"/>
      <c r="I25" s="305"/>
      <c r="J25" s="305"/>
    </row>
    <row r="26" spans="1:10" ht="15" customHeight="1" x14ac:dyDescent="0.3"/>
    <row r="27" spans="1:10" ht="15" customHeight="1" x14ac:dyDescent="0.3"/>
  </sheetData>
  <printOptions horizontalCentered="1"/>
  <pageMargins left="0.7" right="0.7" top="0.75" bottom="0.75" header="0.3" footer="0.3"/>
  <pageSetup fitToHeight="0" orientation="portrait" r:id="rId1"/>
  <headerFoot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0A82AB09F43A4DB2E566F8D15CAC9D" ma:contentTypeVersion="10" ma:contentTypeDescription="Create a new document." ma:contentTypeScope="" ma:versionID="7646b093a388a9cfe4902f9673555bf6">
  <xsd:schema xmlns:xsd="http://www.w3.org/2001/XMLSchema" xmlns:xs="http://www.w3.org/2001/XMLSchema" xmlns:p="http://schemas.microsoft.com/office/2006/metadata/properties" xmlns:ns3="1d68fd56-e2f8-49e1-9438-1af6cf4843ab" xmlns:ns4="40b27283-1e70-4926-8b5d-8a6b61f153ba" targetNamespace="http://schemas.microsoft.com/office/2006/metadata/properties" ma:root="true" ma:fieldsID="4a455804878317fdbc72c94453bd346e" ns3:_="" ns4:_="">
    <xsd:import namespace="1d68fd56-e2f8-49e1-9438-1af6cf4843ab"/>
    <xsd:import namespace="40b27283-1e70-4926-8b5d-8a6b61f153b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8fd56-e2f8-49e1-9438-1af6cf484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b27283-1e70-4926-8b5d-8a6b61f153b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290C3C-B973-45A2-BD69-26C0185DD74C}">
  <ds:schemaRefs>
    <ds:schemaRef ds:uri="http://schemas.microsoft.com/sharepoint/v3/contenttype/forms"/>
  </ds:schemaRefs>
</ds:datastoreItem>
</file>

<file path=customXml/itemProps2.xml><?xml version="1.0" encoding="utf-8"?>
<ds:datastoreItem xmlns:ds="http://schemas.openxmlformats.org/officeDocument/2006/customXml" ds:itemID="{C5713C1B-3248-4A3E-AAC1-282CFF5BF1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8fd56-e2f8-49e1-9438-1af6cf4843ab"/>
    <ds:schemaRef ds:uri="40b27283-1e70-4926-8b5d-8a6b61f15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96857-64F8-427D-90AC-C945FD58D3F2}">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50f8fcc4-94d8-4f07-84eb-36ed57c7c8a2}" enabled="0" method="" siteId="{50f8fcc4-94d8-4f07-84eb-36ed57c7c8a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Reimbursable</vt:lpstr>
      <vt:lpstr>Direct</vt:lpstr>
      <vt:lpstr>Admin</vt:lpstr>
      <vt:lpstr>Invoice Summary</vt:lpstr>
      <vt:lpstr>Exp. Summary</vt:lpstr>
      <vt:lpstr>Budget Mod</vt:lpstr>
      <vt:lpstr>AER</vt:lpstr>
      <vt:lpstr>Revisions</vt:lpstr>
      <vt:lpstr>Instructions</vt:lpstr>
      <vt:lpstr>Cover Sheet</vt:lpstr>
      <vt:lpstr>Revenue</vt:lpstr>
      <vt:lpstr>Summary</vt:lpstr>
      <vt:lpstr>Reimb Costs</vt:lpstr>
      <vt:lpstr>Dir Salaries &amp; PR Costs</vt:lpstr>
      <vt:lpstr>Dir Occupancy &amp; Dep. </vt:lpstr>
      <vt:lpstr>Admin Costs</vt:lpstr>
      <vt:lpstr>Admin!Print_Area</vt:lpstr>
      <vt:lpstr>Direct!Print_Area</vt:lpstr>
      <vt:lpstr>'Invoice Summary'!Print_Area</vt:lpstr>
      <vt:lpstr>Reimbursable!Print_Area</vt:lpstr>
      <vt:lpstr>Summary!Print_Area</vt:lpstr>
      <vt:lpstr>Admin!Print_Titles</vt:lpstr>
      <vt:lpstr>'Dir Occupancy &amp; Dep. '!Print_Titles</vt:lpstr>
      <vt:lpstr>Direct!Print_Titles</vt:lpstr>
      <vt:lpstr>'Reimb Costs'!Print_Titles</vt:lpstr>
      <vt:lpstr>Reimbursable!Print_Titles</vt:lpstr>
      <vt:lpstr>Revenue!Print_Titles</vt:lpstr>
      <vt:lpstr>Summary!Print_Titles</vt:lpstr>
    </vt:vector>
  </TitlesOfParts>
  <Company>FCDJFS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kendras</dc:creator>
  <cp:lastModifiedBy>Brown, Darrean</cp:lastModifiedBy>
  <cp:lastPrinted>2016-09-22T14:29:16Z</cp:lastPrinted>
  <dcterms:created xsi:type="dcterms:W3CDTF">2004-02-25T21:27:24Z</dcterms:created>
  <dcterms:modified xsi:type="dcterms:W3CDTF">2025-07-22T16:59:55Z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0x0101009C0A82AB09F43A4DB2E566F8D15CAC9D</vt:lpwstr>
  </property>
</Properties>
</file>